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701"/>
  </bookViews>
  <sheets>
    <sheet name="Carátula" sheetId="1" r:id="rId1"/>
    <sheet name="Índice" sheetId="2" r:id="rId2"/>
    <sheet name="Norte" sheetId="26" r:id="rId3"/>
    <sheet name="Cajamarca" sheetId="18" r:id="rId4"/>
    <sheet name="La Libertad" sheetId="19" r:id="rId5"/>
    <sheet name="Lambayeque" sheetId="20" r:id="rId6"/>
    <sheet name="Piura" sheetId="21" r:id="rId7"/>
    <sheet name="Tumbes" sheetId="2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Norte!$C$70:$C$74</definedName>
    <definedName name="CM">[1]Data!$B$1</definedName>
    <definedName name="CR">[1]Data!$Q$1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>#REF!</definedName>
    <definedName name="Indic.Propuestos">'[4]Ctas-Ind (1)'!#REF!</definedName>
    <definedName name="INDICE">[5]!INDICE</definedName>
    <definedName name="IngresF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M137" i="26" l="1"/>
  <c r="K137" i="26"/>
  <c r="O91" i="26"/>
  <c r="N91" i="26"/>
  <c r="M91" i="26"/>
  <c r="L91" i="26"/>
  <c r="K91" i="26"/>
  <c r="J91" i="26"/>
  <c r="I91" i="26"/>
  <c r="H91" i="26"/>
  <c r="G91" i="26"/>
  <c r="F91" i="26"/>
  <c r="E91" i="26"/>
  <c r="O90" i="26"/>
  <c r="N90" i="26"/>
  <c r="M90" i="26"/>
  <c r="L90" i="26"/>
  <c r="K90" i="26"/>
  <c r="J90" i="26"/>
  <c r="I90" i="26"/>
  <c r="H90" i="26"/>
  <c r="G90" i="26"/>
  <c r="F90" i="26"/>
  <c r="E90" i="26"/>
  <c r="O89" i="26"/>
  <c r="N89" i="26"/>
  <c r="M89" i="26"/>
  <c r="L89" i="26"/>
  <c r="K89" i="26"/>
  <c r="J89" i="26"/>
  <c r="I89" i="26"/>
  <c r="H89" i="26"/>
  <c r="G89" i="26"/>
  <c r="F89" i="26"/>
  <c r="E89" i="26"/>
  <c r="O88" i="26"/>
  <c r="N88" i="26"/>
  <c r="M88" i="26"/>
  <c r="L88" i="26"/>
  <c r="K88" i="26"/>
  <c r="J88" i="26"/>
  <c r="I88" i="26"/>
  <c r="H88" i="26"/>
  <c r="G88" i="26"/>
  <c r="F88" i="26"/>
  <c r="E88" i="26"/>
  <c r="O87" i="26"/>
  <c r="N87" i="26"/>
  <c r="M87" i="26"/>
  <c r="L87" i="26"/>
  <c r="K87" i="26"/>
  <c r="J87" i="26"/>
  <c r="I87" i="26"/>
  <c r="H87" i="26"/>
  <c r="G87" i="26"/>
  <c r="F87" i="26"/>
  <c r="E87" i="26"/>
  <c r="O86" i="26"/>
  <c r="N86" i="26"/>
  <c r="M86" i="26"/>
  <c r="L86" i="26"/>
  <c r="K86" i="26"/>
  <c r="J86" i="26"/>
  <c r="I86" i="26"/>
  <c r="H86" i="26"/>
  <c r="G86" i="26"/>
  <c r="F86" i="26"/>
  <c r="E86" i="26"/>
  <c r="O85" i="26"/>
  <c r="N85" i="26"/>
  <c r="M85" i="26"/>
  <c r="L85" i="26"/>
  <c r="K85" i="26"/>
  <c r="J85" i="26"/>
  <c r="I85" i="26"/>
  <c r="H85" i="26"/>
  <c r="G85" i="26"/>
  <c r="F85" i="26"/>
  <c r="E85" i="26"/>
  <c r="O84" i="26"/>
  <c r="N84" i="26"/>
  <c r="M84" i="26"/>
  <c r="L84" i="26"/>
  <c r="K84" i="26"/>
  <c r="J84" i="26"/>
  <c r="I84" i="26"/>
  <c r="H84" i="26"/>
  <c r="G84" i="26"/>
  <c r="F84" i="26"/>
  <c r="E8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M14" i="26"/>
  <c r="M15" i="26"/>
  <c r="M13" i="26"/>
  <c r="M16" i="26"/>
  <c r="I14" i="26"/>
  <c r="I15" i="26"/>
  <c r="I13" i="26"/>
  <c r="I16" i="26"/>
  <c r="G14" i="26"/>
  <c r="G15" i="26"/>
  <c r="G13" i="26"/>
  <c r="G16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J132" i="27" l="1"/>
  <c r="I132" i="27"/>
  <c r="J131" i="27"/>
  <c r="I131" i="27"/>
  <c r="J130" i="27"/>
  <c r="I130" i="27"/>
  <c r="J129" i="27"/>
  <c r="I129" i="27"/>
  <c r="J128" i="27"/>
  <c r="I128" i="27"/>
  <c r="J127" i="27"/>
  <c r="I127" i="27"/>
  <c r="J126" i="27"/>
  <c r="I126" i="27"/>
  <c r="J125" i="27"/>
  <c r="I125" i="27"/>
  <c r="J124" i="27"/>
  <c r="I124" i="27"/>
  <c r="J123" i="27"/>
  <c r="I123" i="27"/>
  <c r="J122" i="27"/>
  <c r="I122" i="27"/>
  <c r="J121" i="27"/>
  <c r="I121" i="27"/>
  <c r="J120" i="27"/>
  <c r="I120" i="27"/>
  <c r="J119" i="27"/>
  <c r="I119" i="27"/>
  <c r="J118" i="27"/>
  <c r="I118" i="27"/>
  <c r="J117" i="27"/>
  <c r="I117" i="27"/>
  <c r="J116" i="27"/>
  <c r="I116" i="27"/>
  <c r="J115" i="27"/>
  <c r="I115" i="27"/>
  <c r="J114" i="27"/>
  <c r="I114" i="27"/>
  <c r="C108" i="27"/>
  <c r="L101" i="27"/>
  <c r="K101" i="27"/>
  <c r="J101" i="27"/>
  <c r="H101" i="27"/>
  <c r="L100" i="27"/>
  <c r="K100" i="27"/>
  <c r="J100" i="27"/>
  <c r="H100" i="27"/>
  <c r="L99" i="27"/>
  <c r="K99" i="27"/>
  <c r="J99" i="27"/>
  <c r="H99" i="27"/>
  <c r="L98" i="27"/>
  <c r="K98" i="27"/>
  <c r="J98" i="27"/>
  <c r="H98" i="27"/>
  <c r="L97" i="27"/>
  <c r="K97" i="27"/>
  <c r="L96" i="27"/>
  <c r="K96" i="27"/>
  <c r="L95" i="27"/>
  <c r="K95" i="27"/>
  <c r="L94" i="27"/>
  <c r="K94" i="27"/>
  <c r="L93" i="27"/>
  <c r="K93" i="27"/>
  <c r="L92" i="27"/>
  <c r="K92" i="27"/>
  <c r="L91" i="27"/>
  <c r="K91" i="27"/>
  <c r="L90" i="27"/>
  <c r="K90" i="27"/>
  <c r="L89" i="27"/>
  <c r="K89" i="27"/>
  <c r="L88" i="27"/>
  <c r="K88" i="27"/>
  <c r="L87" i="27"/>
  <c r="K87" i="27"/>
  <c r="L86" i="27"/>
  <c r="K86" i="27"/>
  <c r="L85" i="27"/>
  <c r="K85" i="27"/>
  <c r="L84" i="27"/>
  <c r="K84" i="27"/>
  <c r="L83" i="27"/>
  <c r="K83" i="27"/>
  <c r="L82" i="27"/>
  <c r="K82" i="27"/>
  <c r="L81" i="27"/>
  <c r="K81" i="27"/>
  <c r="L80" i="27"/>
  <c r="K80" i="27"/>
  <c r="I79" i="27"/>
  <c r="J96" i="27" s="1"/>
  <c r="G79" i="27"/>
  <c r="H96" i="27" s="1"/>
  <c r="L21" i="27"/>
  <c r="K21" i="27"/>
  <c r="L20" i="27"/>
  <c r="K20" i="27"/>
  <c r="L19" i="27"/>
  <c r="K19" i="27"/>
  <c r="L18" i="27"/>
  <c r="K18" i="27"/>
  <c r="L17" i="27"/>
  <c r="K17" i="27"/>
  <c r="L16" i="27"/>
  <c r="K16" i="27"/>
  <c r="L15" i="27"/>
  <c r="K15" i="27"/>
  <c r="L14" i="27"/>
  <c r="K14" i="27"/>
  <c r="I13" i="27"/>
  <c r="L22" i="27" s="1"/>
  <c r="G13" i="27"/>
  <c r="H20" i="27" s="1"/>
  <c r="J132" i="21"/>
  <c r="I132" i="21"/>
  <c r="J131" i="21"/>
  <c r="I131" i="21"/>
  <c r="J130" i="21"/>
  <c r="I130" i="21"/>
  <c r="J129" i="21"/>
  <c r="I129" i="21"/>
  <c r="J128" i="21"/>
  <c r="I128" i="21"/>
  <c r="J127" i="21"/>
  <c r="I127" i="21"/>
  <c r="J126" i="21"/>
  <c r="I126" i="21"/>
  <c r="J125" i="21"/>
  <c r="I125" i="21"/>
  <c r="J124" i="21"/>
  <c r="I124" i="21"/>
  <c r="J123" i="21"/>
  <c r="I123" i="21"/>
  <c r="J122" i="21"/>
  <c r="I122" i="21"/>
  <c r="J121" i="21"/>
  <c r="I121" i="21"/>
  <c r="J120" i="21"/>
  <c r="I120" i="21"/>
  <c r="J119" i="21"/>
  <c r="I119" i="21"/>
  <c r="J118" i="21"/>
  <c r="I118" i="21"/>
  <c r="J117" i="21"/>
  <c r="I117" i="21"/>
  <c r="J116" i="21"/>
  <c r="I116" i="21"/>
  <c r="J115" i="21"/>
  <c r="I115" i="21"/>
  <c r="J114" i="21"/>
  <c r="I114" i="21"/>
  <c r="C108" i="21"/>
  <c r="I102" i="21"/>
  <c r="L101" i="21"/>
  <c r="K101" i="21"/>
  <c r="J101" i="21"/>
  <c r="H101" i="21"/>
  <c r="L100" i="21"/>
  <c r="K100" i="21"/>
  <c r="J100" i="21"/>
  <c r="H100" i="21"/>
  <c r="L99" i="21"/>
  <c r="K99" i="21"/>
  <c r="J99" i="21"/>
  <c r="H99" i="21"/>
  <c r="L98" i="21"/>
  <c r="K98" i="21"/>
  <c r="J98" i="21"/>
  <c r="H98" i="21"/>
  <c r="L97" i="21"/>
  <c r="K97" i="21"/>
  <c r="L96" i="21"/>
  <c r="K96" i="21"/>
  <c r="L95" i="21"/>
  <c r="K95" i="21"/>
  <c r="L94" i="21"/>
  <c r="K94" i="21"/>
  <c r="L93" i="21"/>
  <c r="K93" i="21"/>
  <c r="L92" i="21"/>
  <c r="K92" i="21"/>
  <c r="L91" i="21"/>
  <c r="K91" i="21"/>
  <c r="L90" i="21"/>
  <c r="K90" i="21"/>
  <c r="L89" i="21"/>
  <c r="K89" i="21"/>
  <c r="L88" i="21"/>
  <c r="K88" i="21"/>
  <c r="L87" i="21"/>
  <c r="K87" i="21"/>
  <c r="L86" i="21"/>
  <c r="K86" i="21"/>
  <c r="L85" i="21"/>
  <c r="K85" i="21"/>
  <c r="L84" i="21"/>
  <c r="K84" i="21"/>
  <c r="L83" i="21"/>
  <c r="K83" i="21"/>
  <c r="L82" i="21"/>
  <c r="K82" i="21"/>
  <c r="L81" i="21"/>
  <c r="K81" i="21"/>
  <c r="L80" i="21"/>
  <c r="K80" i="21"/>
  <c r="L79" i="21"/>
  <c r="K79" i="21"/>
  <c r="I79" i="21"/>
  <c r="J96" i="21" s="1"/>
  <c r="G79" i="21"/>
  <c r="H96" i="21" s="1"/>
  <c r="L21" i="21"/>
  <c r="K21" i="21"/>
  <c r="L20" i="21"/>
  <c r="K20" i="21"/>
  <c r="L19" i="21"/>
  <c r="K19" i="21"/>
  <c r="L18" i="21"/>
  <c r="K18" i="21"/>
  <c r="L17" i="21"/>
  <c r="K17" i="21"/>
  <c r="L16" i="21"/>
  <c r="K16" i="21"/>
  <c r="L15" i="21"/>
  <c r="K15" i="21"/>
  <c r="L14" i="21"/>
  <c r="K14" i="21"/>
  <c r="I13" i="21"/>
  <c r="I22" i="21" s="1"/>
  <c r="L22" i="21" s="1"/>
  <c r="G13" i="21"/>
  <c r="H20" i="21" s="1"/>
  <c r="J132" i="20"/>
  <c r="I132" i="20"/>
  <c r="C108" i="20" s="1"/>
  <c r="J131" i="20"/>
  <c r="I131" i="20"/>
  <c r="J130" i="20"/>
  <c r="I130" i="20"/>
  <c r="J129" i="20"/>
  <c r="I129" i="20"/>
  <c r="J128" i="20"/>
  <c r="I128" i="20"/>
  <c r="J127" i="20"/>
  <c r="I127" i="20"/>
  <c r="J126" i="20"/>
  <c r="I126" i="20"/>
  <c r="J125" i="20"/>
  <c r="I125" i="20"/>
  <c r="J124" i="20"/>
  <c r="I124" i="20"/>
  <c r="J123" i="20"/>
  <c r="I123" i="20"/>
  <c r="J122" i="20"/>
  <c r="I122" i="20"/>
  <c r="J121" i="20"/>
  <c r="I121" i="20"/>
  <c r="J120" i="20"/>
  <c r="I120" i="20"/>
  <c r="J119" i="20"/>
  <c r="I119" i="20"/>
  <c r="J118" i="20"/>
  <c r="I118" i="20"/>
  <c r="J117" i="20"/>
  <c r="I117" i="20"/>
  <c r="J116" i="20"/>
  <c r="I116" i="20"/>
  <c r="J115" i="20"/>
  <c r="I115" i="20"/>
  <c r="J114" i="20"/>
  <c r="I114" i="20"/>
  <c r="L101" i="20"/>
  <c r="K101" i="20"/>
  <c r="J101" i="20"/>
  <c r="H101" i="20"/>
  <c r="L100" i="20"/>
  <c r="K100" i="20"/>
  <c r="J100" i="20"/>
  <c r="H100" i="20"/>
  <c r="L99" i="20"/>
  <c r="K99" i="20"/>
  <c r="J99" i="20"/>
  <c r="H99" i="20"/>
  <c r="L98" i="20"/>
  <c r="K98" i="20"/>
  <c r="J98" i="20"/>
  <c r="H98" i="20"/>
  <c r="L97" i="20"/>
  <c r="K97" i="20"/>
  <c r="L96" i="20"/>
  <c r="K96" i="20"/>
  <c r="L95" i="20"/>
  <c r="K95" i="20"/>
  <c r="L94" i="20"/>
  <c r="K94" i="20"/>
  <c r="L93" i="20"/>
  <c r="K93" i="20"/>
  <c r="L92" i="20"/>
  <c r="K92" i="20"/>
  <c r="L91" i="20"/>
  <c r="K91" i="20"/>
  <c r="L90" i="20"/>
  <c r="K90" i="20"/>
  <c r="L89" i="20"/>
  <c r="K89" i="20"/>
  <c r="L88" i="20"/>
  <c r="K88" i="20"/>
  <c r="L87" i="20"/>
  <c r="K87" i="20"/>
  <c r="L86" i="20"/>
  <c r="K86" i="20"/>
  <c r="L85" i="20"/>
  <c r="K85" i="20"/>
  <c r="L84" i="20"/>
  <c r="K84" i="20"/>
  <c r="L83" i="20"/>
  <c r="K83" i="20"/>
  <c r="L82" i="20"/>
  <c r="K82" i="20"/>
  <c r="L81" i="20"/>
  <c r="K81" i="20"/>
  <c r="L80" i="20"/>
  <c r="K80" i="20"/>
  <c r="I79" i="20"/>
  <c r="J96" i="20" s="1"/>
  <c r="G79" i="20"/>
  <c r="H96" i="20" s="1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4" i="20"/>
  <c r="K14" i="20"/>
  <c r="I13" i="20"/>
  <c r="G13" i="20"/>
  <c r="H20" i="20" s="1"/>
  <c r="J132" i="19"/>
  <c r="I132" i="19"/>
  <c r="J131" i="19"/>
  <c r="I131" i="19"/>
  <c r="J130" i="19"/>
  <c r="I130" i="19"/>
  <c r="J129" i="19"/>
  <c r="I129" i="19"/>
  <c r="J128" i="19"/>
  <c r="I128" i="19"/>
  <c r="J127" i="19"/>
  <c r="I127" i="19"/>
  <c r="J126" i="19"/>
  <c r="I126" i="19"/>
  <c r="J125" i="19"/>
  <c r="I125" i="19"/>
  <c r="J124" i="19"/>
  <c r="I124" i="19"/>
  <c r="J123" i="19"/>
  <c r="I123" i="19"/>
  <c r="J122" i="19"/>
  <c r="I122" i="19"/>
  <c r="J121" i="19"/>
  <c r="I121" i="19"/>
  <c r="J120" i="19"/>
  <c r="I120" i="19"/>
  <c r="J119" i="19"/>
  <c r="I119" i="19"/>
  <c r="J118" i="19"/>
  <c r="I118" i="19"/>
  <c r="J117" i="19"/>
  <c r="I117" i="19"/>
  <c r="J116" i="19"/>
  <c r="I116" i="19"/>
  <c r="J115" i="19"/>
  <c r="I115" i="19"/>
  <c r="J114" i="19"/>
  <c r="I114" i="19"/>
  <c r="C108" i="19"/>
  <c r="L101" i="19"/>
  <c r="K101" i="19"/>
  <c r="J101" i="19"/>
  <c r="H101" i="19"/>
  <c r="L100" i="19"/>
  <c r="K100" i="19"/>
  <c r="J100" i="19"/>
  <c r="H100" i="19"/>
  <c r="L99" i="19"/>
  <c r="K99" i="19"/>
  <c r="J99" i="19"/>
  <c r="H99" i="19"/>
  <c r="L98" i="19"/>
  <c r="K98" i="19"/>
  <c r="J98" i="19"/>
  <c r="H98" i="19"/>
  <c r="L97" i="19"/>
  <c r="K97" i="19"/>
  <c r="L96" i="19"/>
  <c r="K96" i="19"/>
  <c r="L95" i="19"/>
  <c r="K95" i="19"/>
  <c r="L94" i="19"/>
  <c r="K94" i="19"/>
  <c r="L93" i="19"/>
  <c r="K93" i="19"/>
  <c r="L92" i="19"/>
  <c r="K92" i="19"/>
  <c r="L91" i="19"/>
  <c r="K91" i="19"/>
  <c r="L90" i="19"/>
  <c r="K90" i="19"/>
  <c r="L89" i="19"/>
  <c r="K89" i="19"/>
  <c r="L88" i="19"/>
  <c r="K88" i="19"/>
  <c r="L87" i="19"/>
  <c r="K87" i="19"/>
  <c r="L86" i="19"/>
  <c r="K86" i="19"/>
  <c r="L85" i="19"/>
  <c r="K85" i="19"/>
  <c r="L84" i="19"/>
  <c r="K84" i="19"/>
  <c r="L83" i="19"/>
  <c r="K83" i="19"/>
  <c r="L82" i="19"/>
  <c r="K82" i="19"/>
  <c r="L81" i="19"/>
  <c r="K81" i="19"/>
  <c r="L80" i="19"/>
  <c r="K80" i="19"/>
  <c r="L79" i="19"/>
  <c r="I79" i="19"/>
  <c r="J96" i="19" s="1"/>
  <c r="G79" i="19"/>
  <c r="H96" i="19" s="1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I13" i="19"/>
  <c r="I22" i="19" s="1"/>
  <c r="L22" i="19" s="1"/>
  <c r="G13" i="19"/>
  <c r="H20" i="19" s="1"/>
  <c r="L79" i="27" l="1"/>
  <c r="G102" i="27"/>
  <c r="K79" i="27"/>
  <c r="G102" i="21"/>
  <c r="L102" i="21" s="1"/>
  <c r="G22" i="21"/>
  <c r="K22" i="21" s="1"/>
  <c r="K79" i="20"/>
  <c r="L79" i="20"/>
  <c r="I102" i="20"/>
  <c r="G102" i="20"/>
  <c r="L102" i="20" s="1"/>
  <c r="K13" i="20"/>
  <c r="K79" i="19"/>
  <c r="G102" i="19"/>
  <c r="L102" i="19" s="1"/>
  <c r="K22" i="27"/>
  <c r="J14" i="27"/>
  <c r="J16" i="27"/>
  <c r="J17" i="27"/>
  <c r="J19" i="27"/>
  <c r="J20" i="27"/>
  <c r="K13" i="27"/>
  <c r="I102" i="27"/>
  <c r="L102" i="27" s="1"/>
  <c r="J15" i="27"/>
  <c r="J18" i="27"/>
  <c r="L13" i="27"/>
  <c r="C7" i="27" s="1"/>
  <c r="H80" i="27"/>
  <c r="H81" i="27"/>
  <c r="H82" i="27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K102" i="27"/>
  <c r="H14" i="27"/>
  <c r="H15" i="27"/>
  <c r="H16" i="27"/>
  <c r="H17" i="27"/>
  <c r="H18" i="27"/>
  <c r="H1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14" i="21"/>
  <c r="J15" i="21"/>
  <c r="J16" i="21"/>
  <c r="J17" i="21"/>
  <c r="J18" i="21"/>
  <c r="J19" i="21"/>
  <c r="J20" i="21"/>
  <c r="K13" i="21"/>
  <c r="L13" i="21"/>
  <c r="C7" i="21" s="1"/>
  <c r="H80" i="21"/>
  <c r="H81" i="21"/>
  <c r="H82" i="21"/>
  <c r="H83" i="21"/>
  <c r="C73" i="21" s="1"/>
  <c r="H84" i="21"/>
  <c r="H85" i="21"/>
  <c r="H86" i="21"/>
  <c r="H87" i="21"/>
  <c r="H88" i="21"/>
  <c r="H89" i="21"/>
  <c r="H90" i="21"/>
  <c r="H91" i="21"/>
  <c r="H92" i="21"/>
  <c r="H93" i="21"/>
  <c r="H94" i="21"/>
  <c r="H95" i="21"/>
  <c r="H14" i="21"/>
  <c r="H15" i="21"/>
  <c r="H16" i="21"/>
  <c r="H17" i="21"/>
  <c r="H18" i="21"/>
  <c r="H1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14" i="20"/>
  <c r="J15" i="20"/>
  <c r="J16" i="20"/>
  <c r="J17" i="20"/>
  <c r="J18" i="20"/>
  <c r="J19" i="20"/>
  <c r="J20" i="20"/>
  <c r="C7" i="20"/>
  <c r="L13" i="20"/>
  <c r="L22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K102" i="20"/>
  <c r="H14" i="20"/>
  <c r="H15" i="20"/>
  <c r="H16" i="20"/>
  <c r="H17" i="20"/>
  <c r="H18" i="20"/>
  <c r="H1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K13" i="19"/>
  <c r="G22" i="19"/>
  <c r="K22" i="19" s="1"/>
  <c r="I102" i="19"/>
  <c r="J14" i="19"/>
  <c r="J15" i="19"/>
  <c r="J16" i="19"/>
  <c r="J17" i="19"/>
  <c r="J18" i="19"/>
  <c r="J19" i="19"/>
  <c r="J20" i="19"/>
  <c r="L13" i="19"/>
  <c r="C7" i="19" s="1"/>
  <c r="H80" i="19"/>
  <c r="H81" i="19"/>
  <c r="H82" i="19"/>
  <c r="H83" i="19"/>
  <c r="C73" i="19" s="1"/>
  <c r="H84" i="19"/>
  <c r="H85" i="19"/>
  <c r="H86" i="19"/>
  <c r="H87" i="19"/>
  <c r="H88" i="19"/>
  <c r="H89" i="19"/>
  <c r="H90" i="19"/>
  <c r="H91" i="19"/>
  <c r="H92" i="19"/>
  <c r="H93" i="19"/>
  <c r="H94" i="19"/>
  <c r="H95" i="19"/>
  <c r="H14" i="19"/>
  <c r="H15" i="19"/>
  <c r="H16" i="19"/>
  <c r="H17" i="19"/>
  <c r="H18" i="19"/>
  <c r="H1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M136" i="26"/>
  <c r="M135" i="26"/>
  <c r="M134" i="26"/>
  <c r="M133" i="26"/>
  <c r="C73" i="27" l="1"/>
  <c r="K102" i="21"/>
  <c r="K102" i="19"/>
  <c r="C73" i="20"/>
  <c r="K22" i="20"/>
  <c r="M144" i="26"/>
  <c r="K136" i="26" l="1"/>
  <c r="M17" i="26"/>
  <c r="K132" i="21" l="1"/>
  <c r="K132" i="27"/>
  <c r="K132" i="19"/>
  <c r="K132" i="20"/>
  <c r="I17" i="26"/>
  <c r="G17" i="26"/>
  <c r="G18" i="26" s="1"/>
  <c r="K17" i="26" l="1"/>
  <c r="K16" i="26"/>
  <c r="L17" i="26"/>
  <c r="L13" i="26"/>
  <c r="K13" i="26"/>
  <c r="L16" i="26"/>
  <c r="H101" i="18" l="1"/>
  <c r="J4" i="27" l="1"/>
  <c r="B4" i="27"/>
  <c r="J3" i="27"/>
  <c r="B3" i="27"/>
  <c r="K135" i="26" l="1"/>
  <c r="K134" i="26"/>
  <c r="K133" i="26"/>
  <c r="K132" i="26"/>
  <c r="H149" i="26"/>
  <c r="H148" i="26"/>
  <c r="H147" i="26"/>
  <c r="H145" i="26"/>
  <c r="H144" i="26"/>
  <c r="H143" i="26"/>
  <c r="H142" i="26"/>
  <c r="H141" i="26"/>
  <c r="H140" i="26"/>
  <c r="H139" i="26"/>
  <c r="H138" i="26"/>
  <c r="H137" i="26"/>
  <c r="H136" i="26"/>
  <c r="H135" i="26"/>
  <c r="H133" i="26"/>
  <c r="H146" i="26"/>
  <c r="H134" i="26"/>
  <c r="H150" i="26" l="1"/>
  <c r="K132" i="18"/>
  <c r="G133" i="26"/>
  <c r="G136" i="26"/>
  <c r="G140" i="26"/>
  <c r="G144" i="26"/>
  <c r="G148" i="26"/>
  <c r="H132" i="26"/>
  <c r="G134" i="26"/>
  <c r="G138" i="26"/>
  <c r="G142" i="26"/>
  <c r="G146" i="26"/>
  <c r="G137" i="26"/>
  <c r="G141" i="26"/>
  <c r="G145" i="26"/>
  <c r="G149" i="26"/>
  <c r="G132" i="26"/>
  <c r="G150" i="26"/>
  <c r="G135" i="26"/>
  <c r="G139" i="26"/>
  <c r="G143" i="26"/>
  <c r="G147" i="26"/>
  <c r="C125" i="26" l="1"/>
  <c r="L72" i="26" l="1"/>
  <c r="L67" i="26"/>
  <c r="L66" i="26"/>
  <c r="L61" i="26"/>
  <c r="J73" i="26"/>
  <c r="J72" i="26"/>
  <c r="H73" i="26"/>
  <c r="J31" i="26"/>
  <c r="K36" i="26" s="1"/>
  <c r="H31" i="26"/>
  <c r="M38" i="26"/>
  <c r="L38" i="26"/>
  <c r="M37" i="26"/>
  <c r="L37" i="26"/>
  <c r="M36" i="26"/>
  <c r="L36" i="26"/>
  <c r="M35" i="26"/>
  <c r="L35" i="26"/>
  <c r="M34" i="26"/>
  <c r="L34" i="26"/>
  <c r="M33" i="26"/>
  <c r="L33" i="26"/>
  <c r="M32" i="26"/>
  <c r="L32" i="26"/>
  <c r="K14" i="26" l="1"/>
  <c r="I38" i="26"/>
  <c r="K52" i="26"/>
  <c r="L56" i="26"/>
  <c r="L60" i="26"/>
  <c r="K64" i="26"/>
  <c r="L68" i="26"/>
  <c r="H72" i="26"/>
  <c r="J71" i="26"/>
  <c r="J70" i="26"/>
  <c r="L53" i="26"/>
  <c r="L57" i="26"/>
  <c r="K61" i="26"/>
  <c r="L65" i="26"/>
  <c r="H71" i="26"/>
  <c r="L73" i="26"/>
  <c r="L59" i="26"/>
  <c r="L58" i="26"/>
  <c r="L63" i="26"/>
  <c r="K69" i="26"/>
  <c r="K57" i="26"/>
  <c r="K73" i="26"/>
  <c r="L71" i="26"/>
  <c r="L52" i="26"/>
  <c r="K53" i="26"/>
  <c r="K68" i="26"/>
  <c r="I51" i="26"/>
  <c r="J62" i="26" s="1"/>
  <c r="K60" i="26"/>
  <c r="K65" i="26"/>
  <c r="L69" i="26"/>
  <c r="H70" i="26"/>
  <c r="L64" i="26"/>
  <c r="K56" i="26"/>
  <c r="L55" i="26"/>
  <c r="L70" i="26"/>
  <c r="L54" i="26"/>
  <c r="K70" i="26"/>
  <c r="K72" i="26"/>
  <c r="G51" i="26"/>
  <c r="L62" i="26"/>
  <c r="K71" i="26"/>
  <c r="K54" i="26"/>
  <c r="K58" i="26"/>
  <c r="K62" i="26"/>
  <c r="K66" i="26"/>
  <c r="K55" i="26"/>
  <c r="K59" i="26"/>
  <c r="K67" i="26"/>
  <c r="K63" i="26"/>
  <c r="K34" i="26"/>
  <c r="K38" i="26"/>
  <c r="I32" i="26"/>
  <c r="K32" i="26"/>
  <c r="I33" i="26"/>
  <c r="I37" i="26"/>
  <c r="I35" i="26"/>
  <c r="L31" i="26"/>
  <c r="K35" i="26"/>
  <c r="I36" i="26"/>
  <c r="K33" i="26"/>
  <c r="K37" i="26"/>
  <c r="I34" i="26"/>
  <c r="M31" i="26"/>
  <c r="C24" i="26" s="1"/>
  <c r="J4" i="21"/>
  <c r="B4" i="21"/>
  <c r="J3" i="21"/>
  <c r="B3" i="21"/>
  <c r="J4" i="20"/>
  <c r="B4" i="20"/>
  <c r="J3" i="20"/>
  <c r="B3" i="20"/>
  <c r="J4" i="19"/>
  <c r="B4" i="19"/>
  <c r="J3" i="19"/>
  <c r="B3" i="19"/>
  <c r="J4" i="18"/>
  <c r="J115" i="18"/>
  <c r="J116" i="18"/>
  <c r="J117" i="18"/>
  <c r="J118" i="18"/>
  <c r="J119" i="18"/>
  <c r="J120" i="18"/>
  <c r="J121" i="18"/>
  <c r="J122" i="18"/>
  <c r="J123" i="18"/>
  <c r="J124" i="18"/>
  <c r="J125" i="18"/>
  <c r="J126" i="18"/>
  <c r="J127" i="18"/>
  <c r="J128" i="18"/>
  <c r="J129" i="18"/>
  <c r="J130" i="18"/>
  <c r="J131" i="18"/>
  <c r="J132" i="18"/>
  <c r="J114" i="18"/>
  <c r="I115" i="18"/>
  <c r="I116" i="18"/>
  <c r="I117" i="18"/>
  <c r="I118" i="18"/>
  <c r="I119" i="18"/>
  <c r="I120" i="18"/>
  <c r="I121" i="18"/>
  <c r="I122" i="18"/>
  <c r="I123" i="18"/>
  <c r="I124" i="18"/>
  <c r="I125" i="18"/>
  <c r="I126" i="18"/>
  <c r="I127" i="18"/>
  <c r="I128" i="18"/>
  <c r="I129" i="18"/>
  <c r="I130" i="18"/>
  <c r="I131" i="18"/>
  <c r="I132" i="18"/>
  <c r="C108" i="18" s="1"/>
  <c r="I114" i="18"/>
  <c r="J58" i="26" l="1"/>
  <c r="J56" i="26"/>
  <c r="J63" i="26"/>
  <c r="J68" i="26"/>
  <c r="J52" i="26"/>
  <c r="J59" i="26"/>
  <c r="J64" i="26"/>
  <c r="K51" i="26"/>
  <c r="J60" i="26"/>
  <c r="J67" i="26"/>
  <c r="J66" i="26"/>
  <c r="J54" i="26"/>
  <c r="I74" i="26"/>
  <c r="J65" i="26"/>
  <c r="J57" i="26"/>
  <c r="J61" i="26"/>
  <c r="J53" i="26"/>
  <c r="J55" i="26"/>
  <c r="L51" i="26"/>
  <c r="G74" i="26"/>
  <c r="H66" i="26"/>
  <c r="H62" i="26"/>
  <c r="H54" i="26"/>
  <c r="H65" i="26"/>
  <c r="H53" i="26"/>
  <c r="H68" i="26"/>
  <c r="H64" i="26"/>
  <c r="H60" i="26"/>
  <c r="H56" i="26"/>
  <c r="H67" i="26"/>
  <c r="H63" i="26"/>
  <c r="H59" i="26"/>
  <c r="H55" i="26"/>
  <c r="H58" i="26"/>
  <c r="H61" i="26"/>
  <c r="H57" i="26"/>
  <c r="H52" i="26"/>
  <c r="J3" i="18"/>
  <c r="B4" i="18"/>
  <c r="C45" i="26" l="1"/>
  <c r="L74" i="26"/>
  <c r="K74" i="26"/>
  <c r="L97" i="18"/>
  <c r="L101" i="18"/>
  <c r="L100" i="18"/>
  <c r="L99" i="18"/>
  <c r="L98" i="18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K90" i="18"/>
  <c r="J101" i="18"/>
  <c r="J100" i="18"/>
  <c r="J99" i="18"/>
  <c r="J98" i="18"/>
  <c r="H100" i="18"/>
  <c r="H99" i="18"/>
  <c r="H98" i="18"/>
  <c r="I79" i="18"/>
  <c r="J93" i="18" s="1"/>
  <c r="G79" i="18"/>
  <c r="H93" i="18" s="1"/>
  <c r="K101" i="18"/>
  <c r="K100" i="18"/>
  <c r="K99" i="18"/>
  <c r="K98" i="18"/>
  <c r="K96" i="18"/>
  <c r="K95" i="18"/>
  <c r="K94" i="18"/>
  <c r="K93" i="18"/>
  <c r="K92" i="18"/>
  <c r="K91" i="18"/>
  <c r="K89" i="18"/>
  <c r="K88" i="18"/>
  <c r="K87" i="18"/>
  <c r="K86" i="18"/>
  <c r="K85" i="18"/>
  <c r="K84" i="18"/>
  <c r="K83" i="18"/>
  <c r="K82" i="18"/>
  <c r="K81" i="18"/>
  <c r="K80" i="18"/>
  <c r="B3" i="18"/>
  <c r="L21" i="18"/>
  <c r="L20" i="18"/>
  <c r="L19" i="18"/>
  <c r="L18" i="18"/>
  <c r="L17" i="18"/>
  <c r="L16" i="18"/>
  <c r="L15" i="18"/>
  <c r="L14" i="18"/>
  <c r="K21" i="18"/>
  <c r="I13" i="18"/>
  <c r="G13" i="18"/>
  <c r="M132" i="26" s="1"/>
  <c r="J18" i="18" l="1"/>
  <c r="H17" i="18"/>
  <c r="H84" i="18"/>
  <c r="J82" i="18"/>
  <c r="K79" i="18"/>
  <c r="H88" i="18"/>
  <c r="J86" i="18"/>
  <c r="J90" i="18"/>
  <c r="I102" i="18"/>
  <c r="H91" i="18"/>
  <c r="J94" i="18"/>
  <c r="H81" i="18"/>
  <c r="H85" i="18"/>
  <c r="H89" i="18"/>
  <c r="H94" i="18"/>
  <c r="H80" i="18"/>
  <c r="J83" i="18"/>
  <c r="J87" i="18"/>
  <c r="J91" i="18"/>
  <c r="J95" i="18"/>
  <c r="G102" i="18"/>
  <c r="H82" i="18"/>
  <c r="H86" i="18"/>
  <c r="H90" i="18"/>
  <c r="H95" i="18"/>
  <c r="J80" i="18"/>
  <c r="J84" i="18"/>
  <c r="J88" i="18"/>
  <c r="J92" i="18"/>
  <c r="J96" i="18"/>
  <c r="L79" i="18"/>
  <c r="H83" i="18"/>
  <c r="H87" i="18"/>
  <c r="H92" i="18"/>
  <c r="H96" i="18"/>
  <c r="J81" i="18"/>
  <c r="J85" i="18"/>
  <c r="J89" i="18"/>
  <c r="J16" i="18"/>
  <c r="K97" i="18"/>
  <c r="H15" i="18"/>
  <c r="G22" i="18"/>
  <c r="J19" i="18"/>
  <c r="H18" i="18"/>
  <c r="H19" i="18"/>
  <c r="J20" i="18"/>
  <c r="H14" i="18"/>
  <c r="J15" i="18"/>
  <c r="I22" i="18"/>
  <c r="H16" i="18"/>
  <c r="H20" i="18"/>
  <c r="J17" i="18"/>
  <c r="K13" i="18"/>
  <c r="L13" i="18"/>
  <c r="C7" i="18" s="1"/>
  <c r="J14" i="18"/>
  <c r="C73" i="18" l="1"/>
  <c r="L102" i="18"/>
  <c r="K22" i="18"/>
  <c r="K102" i="18"/>
  <c r="L22" i="18"/>
  <c r="K20" i="18" l="1"/>
  <c r="K19" i="18"/>
  <c r="K18" i="18"/>
  <c r="K17" i="18"/>
  <c r="K16" i="18"/>
  <c r="K15" i="18"/>
  <c r="K14" i="18"/>
  <c r="L14" i="26"/>
  <c r="K15" i="26"/>
  <c r="B4" i="26"/>
  <c r="J3" i="26"/>
  <c r="B3" i="26"/>
  <c r="J2" i="26"/>
  <c r="B2" i="26"/>
  <c r="L15" i="26" l="1"/>
  <c r="I18" i="26"/>
  <c r="J17" i="26" l="1"/>
  <c r="J16" i="26"/>
  <c r="J14" i="26"/>
  <c r="J13" i="26"/>
  <c r="H16" i="26"/>
  <c r="H13" i="26"/>
  <c r="H17" i="26"/>
  <c r="H14" i="26"/>
  <c r="J15" i="26"/>
  <c r="K18" i="26"/>
  <c r="L18" i="26"/>
  <c r="C7" i="26" s="1"/>
  <c r="H15" i="26"/>
  <c r="J18" i="26" l="1"/>
  <c r="H18" i="26"/>
  <c r="L134" i="26" l="1"/>
  <c r="L136" i="26"/>
  <c r="L133" i="26"/>
  <c r="L135" i="26"/>
  <c r="L132" i="26"/>
  <c r="M145" i="26"/>
  <c r="L137" i="26"/>
  <c r="N132" i="26"/>
  <c r="N137" i="26"/>
  <c r="N133" i="26"/>
  <c r="M149" i="26"/>
  <c r="M153" i="26"/>
  <c r="N134" i="26"/>
  <c r="N135" i="26"/>
  <c r="N136" i="26"/>
</calcChain>
</file>

<file path=xl/sharedStrings.xml><?xml version="1.0" encoding="utf-8"?>
<sst xmlns="http://schemas.openxmlformats.org/spreadsheetml/2006/main" count="714" uniqueCount="120">
  <si>
    <t>Índice</t>
  </si>
  <si>
    <t>Región</t>
  </si>
  <si>
    <t>1. Recaudación Tributos Internos por regiones</t>
  </si>
  <si>
    <t>Regiones</t>
  </si>
  <si>
    <t>Var. 2016/2015</t>
  </si>
  <si>
    <t>Millones de S/</t>
  </si>
  <si>
    <t>Part. %</t>
  </si>
  <si>
    <t>Var. %</t>
  </si>
  <si>
    <t>Macro Región</t>
  </si>
  <si>
    <t>2. Recaudación Tributos Internos - Principales tributos</t>
  </si>
  <si>
    <t>Tipo de Impuesto*</t>
  </si>
  <si>
    <t>Impuesto a la Renta</t>
  </si>
  <si>
    <t>Tercera Categoría</t>
  </si>
  <si>
    <t>Quinta Categoría</t>
  </si>
  <si>
    <t>Impuesto a la Producción y Consumo</t>
  </si>
  <si>
    <t>Impuesto General a las Ventas (IGV)</t>
  </si>
  <si>
    <t>Impuesto Selectivo al Consumo (ISC)</t>
  </si>
  <si>
    <t>Otros Ingresos</t>
  </si>
  <si>
    <t xml:space="preserve">*Principales cargas tributarias </t>
  </si>
  <si>
    <t>3. Recaudación Tributos Internos - Detalle de cargas Tributarias</t>
  </si>
  <si>
    <t>Tipo de Impuesto</t>
  </si>
  <si>
    <t xml:space="preserve">   Primera Categoría</t>
  </si>
  <si>
    <t xml:space="preserve">   Segunda Categoría</t>
  </si>
  <si>
    <t xml:space="preserve">   Tercera Categoría</t>
  </si>
  <si>
    <t xml:space="preserve">   Cuarta Categoría</t>
  </si>
  <si>
    <t xml:space="preserve">   Quinta Categoría</t>
  </si>
  <si>
    <t xml:space="preserve">   No domiciliados</t>
  </si>
  <si>
    <t xml:space="preserve">   Regularización</t>
  </si>
  <si>
    <t xml:space="preserve">   Régimen Especial del IR</t>
  </si>
  <si>
    <t xml:space="preserve">   Otras Rentas</t>
  </si>
  <si>
    <t>A la Producción y Consumo</t>
  </si>
  <si>
    <t xml:space="preserve">   Imp. General a las Ventas</t>
  </si>
  <si>
    <t xml:space="preserve">   Imp. Selectivo al Consumo</t>
  </si>
  <si>
    <t xml:space="preserve">   Imp. Solidaridad a la Niñez Desamp</t>
  </si>
  <si>
    <t xml:space="preserve">   Imp. Extraordinario de Prom. Turística</t>
  </si>
  <si>
    <t>Total Tributos Internos</t>
  </si>
  <si>
    <t>4. Ingresos Tributarios recaudados por la SUNAT, 2004-2016</t>
  </si>
  <si>
    <t>Años</t>
  </si>
  <si>
    <t>IR</t>
  </si>
  <si>
    <t>IGV</t>
  </si>
  <si>
    <t>ISC</t>
  </si>
  <si>
    <t>5. Recaudacion Tributaria y Contribuyentes al I Trimestre del 2016</t>
  </si>
  <si>
    <t>(Miles de contribuyentes)</t>
  </si>
  <si>
    <t>Contribuyentes</t>
  </si>
  <si>
    <t>Total Nacional (Miles)</t>
  </si>
  <si>
    <t>Part. Macro Región</t>
  </si>
  <si>
    <t>Recaudación de Tributos Internos  2017</t>
  </si>
  <si>
    <t>Tributos Internos</t>
  </si>
  <si>
    <t>Tributos Aduaneros</t>
  </si>
  <si>
    <t>Total Tributos Recaudados por Región</t>
  </si>
  <si>
    <t>Miles de S/</t>
  </si>
  <si>
    <t>1. Recaudación Tributos Internos (Soles)</t>
  </si>
  <si>
    <t>Tributos recaudados por Región - 2017</t>
  </si>
  <si>
    <t>Var%. 2017/2016</t>
  </si>
  <si>
    <t>Var%. Real</t>
  </si>
  <si>
    <t>2017/2016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</si>
  <si>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</si>
  <si>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 xml:space="preserve">   Régimen Mype Tributario</t>
  </si>
  <si>
    <t xml:space="preserve">   A la Importación</t>
  </si>
  <si>
    <t xml:space="preserve">   Impuesto General a las Ventas</t>
  </si>
  <si>
    <t xml:space="preserve">   Impuesto Selectivo al Consumo</t>
  </si>
  <si>
    <t xml:space="preserve">   Otros      9/</t>
  </si>
  <si>
    <t>Total Tributos Aduaneros</t>
  </si>
  <si>
    <t>Total Tributos Recaudados en la Región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</si>
  <si>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</si>
  <si>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IR Tercera Categoría</t>
  </si>
  <si>
    <t>IR Quinta Categoría</t>
  </si>
  <si>
    <t>Total Tributos recaudados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</si>
  <si>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</si>
  <si>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(Miles de S/)</t>
  </si>
  <si>
    <t>Total tributos recaudados en la región, 2007-2017</t>
  </si>
  <si>
    <t>Variación porcentual de los tributos recaudados en la región,  2007-2017</t>
  </si>
  <si>
    <t>%</t>
  </si>
  <si>
    <t>2. Ingresos Tributarios recaudados por la SUNAT  2007-2017, en soles</t>
  </si>
  <si>
    <t>Var% real</t>
  </si>
  <si>
    <t>Año</t>
  </si>
  <si>
    <t>Nacional</t>
  </si>
  <si>
    <t>Número de comtribuyentes activos en la región, 1998 - 2017</t>
  </si>
  <si>
    <t>(Miles de contribuyetes)</t>
  </si>
  <si>
    <t>Var.%</t>
  </si>
  <si>
    <t>Particip.</t>
  </si>
  <si>
    <t>Fuente: SUNAT                                                                                               Elaboración: CIE-PERUCÁMARAS</t>
  </si>
  <si>
    <t>4. Número de contribuyentes activos por región</t>
  </si>
  <si>
    <t>Var. 2017/2016</t>
  </si>
  <si>
    <t>Macro</t>
  </si>
  <si>
    <t>Fuente: SUNAT                                                                                                                                                                                          Elaboración: CIE-PERUCÁMARAS</t>
  </si>
  <si>
    <t xml:space="preserve">Recaudación de Tributos Internos, principales cargas tributarias  2017  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</si>
  <si>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</si>
  <si>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Total tributos recaudados en la macro región, 2007-2017</t>
  </si>
  <si>
    <t>Variación porcentual de los tributos recaudados en la macro región,  2007-2017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</si>
  <si>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</si>
  <si>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Número de comtribuyentes activos en la macro región, 1998 - 2017</t>
  </si>
  <si>
    <t>Fuente: SUNAT                                                                              Elaboración: CIE-PERUCÁMARAS</t>
  </si>
  <si>
    <t>Recauda. Mlls</t>
  </si>
  <si>
    <t>Part.%</t>
  </si>
  <si>
    <t>1. Contribuyentes activos respecto al total nacional</t>
  </si>
  <si>
    <t>3. Recaudación de Tributos Internos a nivel Regional (Sin Lima)</t>
  </si>
  <si>
    <t>Total Nacional (Millones)</t>
  </si>
  <si>
    <t xml:space="preserve">   Otros</t>
  </si>
  <si>
    <t>Var. % Real</t>
  </si>
  <si>
    <t>Total Regiones (Millones)</t>
  </si>
  <si>
    <t>Número de Contribuyentes y Participación, Dic- 2017</t>
  </si>
  <si>
    <t>2. Recaudación de Tributos Internos a nivel Nacional (Considerando Lima)</t>
  </si>
  <si>
    <t>Información ampliada del Reporte Regional de la Macro Región Norte - Edición N° 281</t>
  </si>
  <si>
    <t>Lunes, 12 de marzo de 2018</t>
  </si>
  <si>
    <t>Norte</t>
  </si>
  <si>
    <t>Cajamarca</t>
  </si>
  <si>
    <t>La Libertad</t>
  </si>
  <si>
    <t>Lambayeque</t>
  </si>
  <si>
    <t>Piura</t>
  </si>
  <si>
    <t>Tumbes</t>
  </si>
  <si>
    <t>Macro Región NORTE: Recaudación de Tributos Internos  2017</t>
  </si>
  <si>
    <t>Lima: 70,896 mil millones</t>
  </si>
  <si>
    <t>"Ingresos tributarios recaudados por la Sunat - 2017"</t>
  </si>
  <si>
    <t>Macro Región Norte: Ingresos tributarios recaudados por la Sunat - 2017</t>
  </si>
  <si>
    <t>Cajamarca: Ingresos tributarios recaudados por la Sunat - 2017</t>
  </si>
  <si>
    <t>La Libertad: Ingresos tributarios recaudados por la Sunat - 2017</t>
  </si>
  <si>
    <t>Lambayeque: Ingresos tributarios recaudados por la Sunat - 2017</t>
  </si>
  <si>
    <t>Piura: Ingresos tributarios recaudados por la Sunat - 2017</t>
  </si>
  <si>
    <t>Tumbes: Ingresos tributarios recaudados por la Sunat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</si>
</sst>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#,##0.0"/>
    <numFmt numFmtId="166" formatCode="&quot;S/.&quot;\ #,##0.00_);\(&quot;S/.&quot;\ #,##0.00\)"/>
    <numFmt numFmtId="167" formatCode="_([$€-2]\ * #,##0.00_);_([$€-2]\ * \(#,##0.00\);_([$€-2]\ * &quot;-&quot;??_)"/>
    <numFmt numFmtId="168" formatCode="_(* #,##0.00_);_(* \(#,##0.00\);_(* &quot;-&quot;??_);_(@_)"/>
    <numFmt numFmtId="169" formatCode="_-* #,##0.00\ _€_-;\-* #,##0.00\ _€_-;_-* &quot;-&quot;??\ _€_-;_-@_-"/>
    <numFmt numFmtId="170" formatCode="_(* #,##0.0_);_(* \(#,##0.0\);_(* &quot;-&quot;??_);_(@_)"/>
    <numFmt numFmtId="171" formatCode="_(&quot;S/.&quot;\ * #,##0.00_);_(&quot;S/.&quot;\ * \(#,##0.00\);_(&quot;S/.&quot;\ * &quot;-&quot;??_);_(@_)"/>
    <numFmt numFmtId="172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BatangChe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5" tint="-0.249977111117893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name val="Book Antiqua"/>
      <family val="1"/>
    </font>
    <font>
      <b/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</borders>
  <cellStyleXfs count="3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221">
    <xf numFmtId="0" fontId="0" fillId="0" borderId="0" xfId="0"/>
    <xf numFmtId="0" fontId="0" fillId="2" borderId="0" xfId="0" applyFill="1"/>
    <xf numFmtId="0" fontId="2" fillId="2" borderId="0" xfId="2" applyFill="1" applyAlignment="1">
      <alignment horizontal="right"/>
    </xf>
    <xf numFmtId="0" fontId="0" fillId="2" borderId="0" xfId="0" applyFill="1" applyAlignment="1">
      <alignment horizontal="center"/>
    </xf>
    <xf numFmtId="0" fontId="2" fillId="2" borderId="0" xfId="2" applyFill="1"/>
    <xf numFmtId="0" fontId="8" fillId="2" borderId="0" xfId="0" applyFont="1" applyFill="1"/>
    <xf numFmtId="0" fontId="8" fillId="2" borderId="0" xfId="0" applyFont="1" applyFill="1" applyBorder="1"/>
    <xf numFmtId="0" fontId="12" fillId="2" borderId="0" xfId="0" applyFont="1" applyFill="1" applyBorder="1"/>
    <xf numFmtId="0" fontId="0" fillId="2" borderId="4" xfId="0" applyFill="1" applyBorder="1" applyAlignment="1"/>
    <xf numFmtId="0" fontId="13" fillId="2" borderId="4" xfId="0" applyFont="1" applyFill="1" applyBorder="1" applyAlignment="1">
      <alignment vertical="center" wrapText="1"/>
    </xf>
    <xf numFmtId="0" fontId="0" fillId="2" borderId="0" xfId="0" applyFill="1" applyBorder="1"/>
    <xf numFmtId="0" fontId="0" fillId="2" borderId="4" xfId="0" applyFill="1" applyBorder="1"/>
    <xf numFmtId="0" fontId="0" fillId="2" borderId="0" xfId="0" applyFill="1" applyBorder="1" applyAlignment="1"/>
    <xf numFmtId="0" fontId="11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7" xfId="0" applyFont="1" applyFill="1" applyBorder="1" applyAlignment="1"/>
    <xf numFmtId="0" fontId="8" fillId="2" borderId="7" xfId="0" applyFont="1" applyFill="1" applyBorder="1"/>
    <xf numFmtId="0" fontId="8" fillId="2" borderId="10" xfId="0" applyFont="1" applyFill="1" applyBorder="1"/>
    <xf numFmtId="0" fontId="8" fillId="2" borderId="3" xfId="0" applyFont="1" applyFill="1" applyBorder="1"/>
    <xf numFmtId="0" fontId="17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3" fontId="9" fillId="2" borderId="0" xfId="0" applyNumberFormat="1" applyFont="1" applyFill="1" applyBorder="1"/>
    <xf numFmtId="3" fontId="8" fillId="2" borderId="0" xfId="0" applyNumberFormat="1" applyFont="1" applyFill="1" applyBorder="1"/>
    <xf numFmtId="3" fontId="8" fillId="2" borderId="7" xfId="0" applyNumberFormat="1" applyFont="1" applyFill="1" applyBorder="1" applyAlignment="1">
      <alignment horizontal="center"/>
    </xf>
    <xf numFmtId="3" fontId="8" fillId="2" borderId="7" xfId="0" applyNumberFormat="1" applyFont="1" applyFill="1" applyBorder="1"/>
    <xf numFmtId="0" fontId="17" fillId="2" borderId="7" xfId="25" applyFont="1" applyFill="1" applyBorder="1"/>
    <xf numFmtId="3" fontId="8" fillId="2" borderId="10" xfId="0" applyNumberFormat="1" applyFont="1" applyFill="1" applyBorder="1" applyAlignment="1">
      <alignment horizontal="center"/>
    </xf>
    <xf numFmtId="0" fontId="15" fillId="6" borderId="16" xfId="0" applyFont="1" applyFill="1" applyBorder="1" applyAlignment="1">
      <alignment horizontal="center" vertical="center" wrapText="1"/>
    </xf>
    <xf numFmtId="0" fontId="8" fillId="2" borderId="6" xfId="0" applyFont="1" applyFill="1" applyBorder="1"/>
    <xf numFmtId="0" fontId="8" fillId="2" borderId="2" xfId="0" applyFont="1" applyFill="1" applyBorder="1"/>
    <xf numFmtId="0" fontId="8" fillId="2" borderId="11" xfId="0" applyFont="1" applyFill="1" applyBorder="1"/>
    <xf numFmtId="0" fontId="16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/>
    <xf numFmtId="0" fontId="18" fillId="2" borderId="2" xfId="0" applyFont="1" applyFill="1" applyBorder="1" applyAlignment="1">
      <alignment vertical="center"/>
    </xf>
    <xf numFmtId="0" fontId="18" fillId="2" borderId="2" xfId="0" applyFont="1" applyFill="1" applyBorder="1" applyAlignment="1">
      <alignment horizontal="left" vertical="center"/>
    </xf>
    <xf numFmtId="164" fontId="17" fillId="2" borderId="0" xfId="1" applyNumberFormat="1" applyFont="1" applyFill="1" applyBorder="1"/>
    <xf numFmtId="0" fontId="14" fillId="6" borderId="14" xfId="0" applyFont="1" applyFill="1" applyBorder="1" applyAlignment="1">
      <alignment horizontal="center" vertical="center" wrapText="1"/>
    </xf>
    <xf numFmtId="0" fontId="2" fillId="0" borderId="0" xfId="2"/>
    <xf numFmtId="0" fontId="8" fillId="5" borderId="0" xfId="0" applyFont="1" applyFill="1" applyBorder="1" applyAlignment="1"/>
    <xf numFmtId="0" fontId="17" fillId="2" borderId="0" xfId="0" applyFont="1" applyFill="1" applyAlignment="1">
      <alignment horizontal="left"/>
    </xf>
    <xf numFmtId="0" fontId="17" fillId="2" borderId="0" xfId="0" applyFont="1" applyFill="1"/>
    <xf numFmtId="164" fontId="8" fillId="2" borderId="0" xfId="1" applyNumberFormat="1" applyFont="1" applyFill="1" applyBorder="1"/>
    <xf numFmtId="0" fontId="19" fillId="8" borderId="15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7" fillId="5" borderId="0" xfId="0" applyFont="1" applyFill="1" applyBorder="1"/>
    <xf numFmtId="0" fontId="19" fillId="8" borderId="8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horizontal="center" vertical="center" wrapText="1"/>
    </xf>
    <xf numFmtId="165" fontId="20" fillId="3" borderId="8" xfId="7" applyNumberFormat="1" applyFont="1" applyFill="1" applyBorder="1" applyAlignment="1">
      <alignment vertical="center"/>
    </xf>
    <xf numFmtId="165" fontId="20" fillId="2" borderId="8" xfId="0" applyNumberFormat="1" applyFont="1" applyFill="1" applyBorder="1"/>
    <xf numFmtId="165" fontId="20" fillId="2" borderId="8" xfId="7" applyNumberFormat="1" applyFont="1" applyFill="1" applyBorder="1" applyAlignment="1">
      <alignment vertical="center"/>
    </xf>
    <xf numFmtId="165" fontId="21" fillId="8" borderId="15" xfId="0" applyNumberFormat="1" applyFont="1" applyFill="1" applyBorder="1" applyAlignment="1">
      <alignment horizontal="center" vertical="center" wrapText="1"/>
    </xf>
    <xf numFmtId="165" fontId="21" fillId="7" borderId="8" xfId="0" applyNumberFormat="1" applyFont="1" applyFill="1" applyBorder="1" applyAlignment="1">
      <alignment horizontal="center" vertical="center" wrapText="1"/>
    </xf>
    <xf numFmtId="164" fontId="23" fillId="3" borderId="8" xfId="1" applyNumberFormat="1" applyFont="1" applyFill="1" applyBorder="1" applyAlignment="1">
      <alignment horizontal="center" vertical="center"/>
    </xf>
    <xf numFmtId="164" fontId="23" fillId="2" borderId="8" xfId="1" applyNumberFormat="1" applyFont="1" applyFill="1" applyBorder="1" applyAlignment="1">
      <alignment horizontal="center"/>
    </xf>
    <xf numFmtId="164" fontId="23" fillId="2" borderId="8" xfId="1" applyNumberFormat="1" applyFont="1" applyFill="1" applyBorder="1" applyAlignment="1">
      <alignment horizontal="center" vertical="center"/>
    </xf>
    <xf numFmtId="164" fontId="21" fillId="8" borderId="15" xfId="1" applyNumberFormat="1" applyFont="1" applyFill="1" applyBorder="1" applyAlignment="1">
      <alignment horizontal="center" vertical="center" wrapText="1"/>
    </xf>
    <xf numFmtId="165" fontId="20" fillId="3" borderId="8" xfId="1" applyNumberFormat="1" applyFont="1" applyFill="1" applyBorder="1" applyAlignment="1">
      <alignment vertical="center"/>
    </xf>
    <xf numFmtId="164" fontId="20" fillId="3" borderId="8" xfId="1" applyNumberFormat="1" applyFont="1" applyFill="1" applyBorder="1" applyAlignment="1">
      <alignment vertical="center"/>
    </xf>
    <xf numFmtId="164" fontId="20" fillId="2" borderId="8" xfId="1" applyNumberFormat="1" applyFont="1" applyFill="1" applyBorder="1"/>
    <xf numFmtId="165" fontId="20" fillId="2" borderId="8" xfId="1" applyNumberFormat="1" applyFont="1" applyFill="1" applyBorder="1" applyAlignment="1">
      <alignment vertical="center"/>
    </xf>
    <xf numFmtId="164" fontId="20" fillId="2" borderId="8" xfId="1" applyNumberFormat="1" applyFont="1" applyFill="1" applyBorder="1" applyAlignment="1">
      <alignment vertical="center"/>
    </xf>
    <xf numFmtId="164" fontId="21" fillId="8" borderId="8" xfId="1" applyNumberFormat="1" applyFont="1" applyFill="1" applyBorder="1" applyAlignment="1">
      <alignment horizontal="center" vertical="center" wrapText="1"/>
    </xf>
    <xf numFmtId="164" fontId="21" fillId="7" borderId="8" xfId="1" applyNumberFormat="1" applyFont="1" applyFill="1" applyBorder="1" applyAlignment="1">
      <alignment horizontal="center" vertical="center" wrapText="1"/>
    </xf>
    <xf numFmtId="164" fontId="21" fillId="8" borderId="8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left"/>
    </xf>
    <xf numFmtId="0" fontId="26" fillId="5" borderId="0" xfId="0" applyFont="1" applyFill="1" applyBorder="1" applyAlignment="1"/>
    <xf numFmtId="0" fontId="25" fillId="5" borderId="0" xfId="0" applyFont="1" applyFill="1" applyBorder="1"/>
    <xf numFmtId="0" fontId="27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165" fontId="28" fillId="2" borderId="1" xfId="7" applyNumberFormat="1" applyFont="1" applyFill="1" applyBorder="1" applyAlignment="1">
      <alignment vertical="center"/>
    </xf>
    <xf numFmtId="164" fontId="28" fillId="2" borderId="1" xfId="1" applyNumberFormat="1" applyFont="1" applyFill="1" applyBorder="1" applyAlignment="1">
      <alignment vertical="center"/>
    </xf>
    <xf numFmtId="165" fontId="28" fillId="2" borderId="1" xfId="1" applyNumberFormat="1" applyFont="1" applyFill="1" applyBorder="1" applyAlignment="1">
      <alignment vertical="center"/>
    </xf>
    <xf numFmtId="0" fontId="26" fillId="2" borderId="0" xfId="0" applyFont="1" applyFill="1" applyBorder="1"/>
    <xf numFmtId="165" fontId="20" fillId="3" borderId="8" xfId="1" applyNumberFormat="1" applyFont="1" applyFill="1" applyBorder="1"/>
    <xf numFmtId="165" fontId="20" fillId="2" borderId="8" xfId="1" applyNumberFormat="1" applyFont="1" applyFill="1" applyBorder="1"/>
    <xf numFmtId="165" fontId="22" fillId="3" borderId="8" xfId="1" applyNumberFormat="1" applyFont="1" applyFill="1" applyBorder="1"/>
    <xf numFmtId="165" fontId="22" fillId="8" borderId="8" xfId="1" applyNumberFormat="1" applyFont="1" applyFill="1" applyBorder="1"/>
    <xf numFmtId="165" fontId="22" fillId="5" borderId="8" xfId="1" applyNumberFormat="1" applyFont="1" applyFill="1" applyBorder="1"/>
    <xf numFmtId="164" fontId="20" fillId="8" borderId="8" xfId="1" applyNumberFormat="1" applyFont="1" applyFill="1" applyBorder="1"/>
    <xf numFmtId="164" fontId="20" fillId="3" borderId="8" xfId="1" applyNumberFormat="1" applyFont="1" applyFill="1" applyBorder="1" applyAlignment="1">
      <alignment horizontal="center"/>
    </xf>
    <xf numFmtId="164" fontId="20" fillId="5" borderId="8" xfId="1" applyNumberFormat="1" applyFont="1" applyFill="1" applyBorder="1"/>
    <xf numFmtId="0" fontId="15" fillId="6" borderId="9" xfId="0" applyFont="1" applyFill="1" applyBorder="1" applyAlignment="1">
      <alignment horizontal="center" vertical="center" wrapText="1"/>
    </xf>
    <xf numFmtId="165" fontId="20" fillId="8" borderId="8" xfId="0" applyNumberFormat="1" applyFont="1" applyFill="1" applyBorder="1"/>
    <xf numFmtId="164" fontId="20" fillId="8" borderId="8" xfId="1" applyNumberFormat="1" applyFont="1" applyFill="1" applyBorder="1" applyAlignment="1">
      <alignment horizontal="center" vertical="center"/>
    </xf>
    <xf numFmtId="165" fontId="20" fillId="3" borderId="8" xfId="0" applyNumberFormat="1" applyFont="1" applyFill="1" applyBorder="1"/>
    <xf numFmtId="164" fontId="20" fillId="3" borderId="8" xfId="1" applyNumberFormat="1" applyFont="1" applyFill="1" applyBorder="1" applyAlignment="1">
      <alignment horizontal="center" vertical="center"/>
    </xf>
    <xf numFmtId="164" fontId="20" fillId="2" borderId="8" xfId="1" applyNumberFormat="1" applyFont="1" applyFill="1" applyBorder="1" applyAlignment="1">
      <alignment horizontal="center" vertical="center"/>
    </xf>
    <xf numFmtId="165" fontId="20" fillId="5" borderId="8" xfId="0" applyNumberFormat="1" applyFont="1" applyFill="1" applyBorder="1"/>
    <xf numFmtId="164" fontId="20" fillId="5" borderId="8" xfId="1" applyNumberFormat="1" applyFont="1" applyFill="1" applyBorder="1" applyAlignment="1">
      <alignment horizontal="center" vertical="center"/>
    </xf>
    <xf numFmtId="3" fontId="31" fillId="6" borderId="8" xfId="0" applyNumberFormat="1" applyFont="1" applyFill="1" applyBorder="1" applyAlignment="1">
      <alignment horizontal="center" vertical="center"/>
    </xf>
    <xf numFmtId="0" fontId="31" fillId="6" borderId="8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/>
    </xf>
    <xf numFmtId="0" fontId="32" fillId="2" borderId="1" xfId="0" applyFont="1" applyFill="1" applyBorder="1"/>
    <xf numFmtId="0" fontId="20" fillId="2" borderId="7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/>
    <xf numFmtId="0" fontId="32" fillId="2" borderId="7" xfId="0" applyFont="1" applyFill="1" applyBorder="1"/>
    <xf numFmtId="165" fontId="20" fillId="4" borderId="8" xfId="0" applyNumberFormat="1" applyFont="1" applyFill="1" applyBorder="1"/>
    <xf numFmtId="0" fontId="20" fillId="4" borderId="8" xfId="0" applyFont="1" applyFill="1" applyBorder="1" applyAlignment="1"/>
    <xf numFmtId="0" fontId="20" fillId="0" borderId="8" xfId="0" applyFont="1" applyBorder="1" applyAlignment="1"/>
    <xf numFmtId="0" fontId="20" fillId="4" borderId="8" xfId="0" applyNumberFormat="1" applyFont="1" applyFill="1" applyBorder="1" applyAlignment="1">
      <alignment horizontal="left"/>
    </xf>
    <xf numFmtId="0" fontId="20" fillId="3" borderId="8" xfId="0" applyNumberFormat="1" applyFont="1" applyFill="1" applyBorder="1" applyAlignment="1">
      <alignment horizontal="left"/>
    </xf>
    <xf numFmtId="164" fontId="20" fillId="4" borderId="8" xfId="1" applyNumberFormat="1" applyFont="1" applyFill="1" applyBorder="1"/>
    <xf numFmtId="164" fontId="20" fillId="3" borderId="8" xfId="1" applyNumberFormat="1" applyFont="1" applyFill="1" applyBorder="1"/>
    <xf numFmtId="0" fontId="21" fillId="8" borderId="1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/>
    <xf numFmtId="3" fontId="32" fillId="2" borderId="7" xfId="0" applyNumberFormat="1" applyFont="1" applyFill="1" applyBorder="1"/>
    <xf numFmtId="0" fontId="32" fillId="2" borderId="2" xfId="0" applyFont="1" applyFill="1" applyBorder="1"/>
    <xf numFmtId="0" fontId="32" fillId="2" borderId="0" xfId="0" applyFont="1" applyFill="1"/>
    <xf numFmtId="0" fontId="32" fillId="2" borderId="3" xfId="0" applyFont="1" applyFill="1" applyBorder="1"/>
    <xf numFmtId="3" fontId="32" fillId="2" borderId="7" xfId="0" applyNumberFormat="1" applyFont="1" applyFill="1" applyBorder="1" applyAlignment="1">
      <alignment horizontal="center"/>
    </xf>
    <xf numFmtId="0" fontId="32" fillId="5" borderId="0" xfId="0" applyFont="1" applyFill="1" applyBorder="1"/>
    <xf numFmtId="0" fontId="32" fillId="5" borderId="3" xfId="0" applyFont="1" applyFill="1" applyBorder="1"/>
    <xf numFmtId="0" fontId="33" fillId="5" borderId="0" xfId="0" applyFont="1" applyFill="1" applyBorder="1" applyAlignment="1">
      <alignment horizontal="left" vertical="top"/>
    </xf>
    <xf numFmtId="0" fontId="33" fillId="5" borderId="0" xfId="0" applyFont="1" applyFill="1" applyBorder="1" applyAlignment="1">
      <alignment vertical="top"/>
    </xf>
    <xf numFmtId="0" fontId="33" fillId="5" borderId="0" xfId="0" applyFont="1" applyFill="1" applyBorder="1" applyAlignment="1">
      <alignment horizontal="left"/>
    </xf>
    <xf numFmtId="0" fontId="34" fillId="5" borderId="0" xfId="0" applyFont="1" applyFill="1" applyBorder="1" applyAlignment="1"/>
    <xf numFmtId="0" fontId="34" fillId="5" borderId="0" xfId="0" applyFont="1" applyFill="1" applyBorder="1"/>
    <xf numFmtId="0" fontId="33" fillId="5" borderId="3" xfId="0" applyFont="1" applyFill="1" applyBorder="1" applyAlignment="1">
      <alignment horizontal="left" vertical="top"/>
    </xf>
    <xf numFmtId="0" fontId="33" fillId="5" borderId="3" xfId="0" applyFont="1" applyFill="1" applyBorder="1" applyAlignment="1">
      <alignment vertical="top"/>
    </xf>
    <xf numFmtId="0" fontId="34" fillId="5" borderId="3" xfId="0" applyFont="1" applyFill="1" applyBorder="1"/>
    <xf numFmtId="0" fontId="14" fillId="6" borderId="14" xfId="0" applyFont="1" applyFill="1" applyBorder="1" applyAlignment="1">
      <alignment horizontal="center" vertical="center" wrapText="1"/>
    </xf>
    <xf numFmtId="0" fontId="20" fillId="2" borderId="8" xfId="1" applyNumberFormat="1" applyFont="1" applyFill="1" applyBorder="1" applyAlignment="1">
      <alignment horizontal="center"/>
    </xf>
    <xf numFmtId="164" fontId="32" fillId="2" borderId="0" xfId="1" applyNumberFormat="1" applyFont="1" applyFill="1" applyBorder="1"/>
    <xf numFmtId="0" fontId="32" fillId="2" borderId="6" xfId="0" applyFont="1" applyFill="1" applyBorder="1"/>
    <xf numFmtId="0" fontId="32" fillId="2" borderId="0" xfId="0" applyFont="1" applyFill="1" applyBorder="1" applyAlignment="1"/>
    <xf numFmtId="0" fontId="20" fillId="2" borderId="0" xfId="0" applyFont="1" applyFill="1" applyBorder="1" applyAlignment="1">
      <alignment horizontal="left"/>
    </xf>
    <xf numFmtId="0" fontId="20" fillId="2" borderId="8" xfId="0" applyFont="1" applyFill="1" applyBorder="1" applyAlignment="1">
      <alignment horizontal="left"/>
    </xf>
    <xf numFmtId="0" fontId="36" fillId="5" borderId="8" xfId="0" applyFont="1" applyFill="1" applyBorder="1" applyAlignment="1">
      <alignment horizontal="center"/>
    </xf>
    <xf numFmtId="164" fontId="20" fillId="5" borderId="8" xfId="0" applyNumberFormat="1" applyFont="1" applyFill="1" applyBorder="1"/>
    <xf numFmtId="165" fontId="20" fillId="5" borderId="8" xfId="1" applyNumberFormat="1" applyFont="1" applyFill="1" applyBorder="1" applyAlignment="1">
      <alignment vertical="center"/>
    </xf>
    <xf numFmtId="164" fontId="20" fillId="5" borderId="8" xfId="1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/>
    </xf>
    <xf numFmtId="0" fontId="20" fillId="2" borderId="3" xfId="0" applyFont="1" applyFill="1" applyBorder="1" applyAlignment="1">
      <alignment horizontal="left"/>
    </xf>
    <xf numFmtId="0" fontId="20" fillId="2" borderId="3" xfId="0" applyFont="1" applyFill="1" applyBorder="1"/>
    <xf numFmtId="0" fontId="32" fillId="2" borderId="11" xfId="0" applyFont="1" applyFill="1" applyBorder="1"/>
    <xf numFmtId="0" fontId="32" fillId="2" borderId="0" xfId="0" applyFont="1" applyFill="1" applyBorder="1" applyAlignment="1">
      <alignment horizontal="center"/>
    </xf>
    <xf numFmtId="0" fontId="31" fillId="6" borderId="8" xfId="0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164" fontId="20" fillId="2" borderId="0" xfId="1" applyNumberFormat="1" applyFont="1" applyFill="1" applyBorder="1"/>
    <xf numFmtId="0" fontId="20" fillId="4" borderId="8" xfId="0" applyFont="1" applyFill="1" applyBorder="1" applyAlignment="1">
      <alignment horizontal="left"/>
    </xf>
    <xf numFmtId="0" fontId="20" fillId="2" borderId="8" xfId="0" applyFont="1" applyFill="1" applyBorder="1"/>
    <xf numFmtId="0" fontId="20" fillId="2" borderId="14" xfId="0" applyFont="1" applyFill="1" applyBorder="1"/>
    <xf numFmtId="3" fontId="20" fillId="2" borderId="8" xfId="0" applyNumberFormat="1" applyFont="1" applyFill="1" applyBorder="1"/>
    <xf numFmtId="0" fontId="35" fillId="2" borderId="0" xfId="0" applyFont="1" applyFill="1"/>
    <xf numFmtId="165" fontId="35" fillId="2" borderId="0" xfId="0" applyNumberFormat="1" applyFont="1" applyFill="1"/>
    <xf numFmtId="164" fontId="35" fillId="2" borderId="0" xfId="1" applyNumberFormat="1" applyFont="1" applyFill="1"/>
    <xf numFmtId="0" fontId="14" fillId="6" borderId="14" xfId="0" applyFont="1" applyFill="1" applyBorder="1" applyAlignment="1">
      <alignment horizontal="center" vertical="center" wrapText="1"/>
    </xf>
    <xf numFmtId="0" fontId="18" fillId="2" borderId="0" xfId="0" applyFont="1" applyFill="1"/>
    <xf numFmtId="172" fontId="18" fillId="2" borderId="0" xfId="0" applyNumberFormat="1" applyFont="1" applyFill="1"/>
    <xf numFmtId="164" fontId="18" fillId="2" borderId="0" xfId="1" applyNumberFormat="1" applyFont="1" applyFill="1"/>
    <xf numFmtId="172" fontId="8" fillId="2" borderId="0" xfId="0" applyNumberFormat="1" applyFont="1" applyFill="1"/>
    <xf numFmtId="165" fontId="8" fillId="2" borderId="0" xfId="0" applyNumberFormat="1" applyFont="1" applyFill="1"/>
    <xf numFmtId="164" fontId="8" fillId="2" borderId="0" xfId="1" applyNumberFormat="1" applyFont="1" applyFill="1"/>
    <xf numFmtId="0" fontId="38" fillId="2" borderId="0" xfId="0" applyFont="1" applyFill="1"/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/>
    </xf>
    <xf numFmtId="3" fontId="31" fillId="6" borderId="12" xfId="0" applyNumberFormat="1" applyFont="1" applyFill="1" applyBorder="1" applyAlignment="1">
      <alignment horizontal="center" vertical="center"/>
    </xf>
    <xf numFmtId="3" fontId="31" fillId="6" borderId="14" xfId="0" applyNumberFormat="1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/>
    </xf>
    <xf numFmtId="0" fontId="20" fillId="4" borderId="6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 vertical="center"/>
    </xf>
    <xf numFmtId="0" fontId="20" fillId="2" borderId="8" xfId="0" applyFont="1" applyFill="1" applyBorder="1" applyAlignment="1">
      <alignment horizontal="left" vertical="center"/>
    </xf>
    <xf numFmtId="0" fontId="22" fillId="8" borderId="8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8" xfId="0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1" fillId="6" borderId="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left" vertical="center" wrapText="1"/>
    </xf>
    <xf numFmtId="0" fontId="22" fillId="8" borderId="3" xfId="0" applyFont="1" applyFill="1" applyBorder="1" applyAlignment="1">
      <alignment horizontal="left" vertical="center" wrapText="1"/>
    </xf>
    <xf numFmtId="0" fontId="22" fillId="8" borderId="11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indent="1"/>
    </xf>
    <xf numFmtId="0" fontId="23" fillId="2" borderId="8" xfId="0" applyFont="1" applyFill="1" applyBorder="1" applyAlignment="1">
      <alignment horizontal="left" vertical="center" indent="2"/>
    </xf>
    <xf numFmtId="0" fontId="14" fillId="6" borderId="17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indent="1"/>
    </xf>
    <xf numFmtId="0" fontId="20" fillId="0" borderId="2" xfId="0" applyFont="1" applyBorder="1" applyAlignment="1">
      <alignment horizontal="left" indent="1"/>
    </xf>
    <xf numFmtId="0" fontId="20" fillId="0" borderId="7" xfId="0" applyFont="1" applyBorder="1" applyAlignment="1">
      <alignment horizontal="left" indent="3"/>
    </xf>
    <xf numFmtId="0" fontId="20" fillId="0" borderId="2" xfId="0" applyFont="1" applyBorder="1" applyAlignment="1">
      <alignment horizontal="left" indent="3"/>
    </xf>
    <xf numFmtId="0" fontId="20" fillId="4" borderId="10" xfId="0" applyNumberFormat="1" applyFont="1" applyFill="1" applyBorder="1" applyAlignment="1">
      <alignment horizontal="left"/>
    </xf>
    <xf numFmtId="0" fontId="20" fillId="4" borderId="11" xfId="0" applyNumberFormat="1" applyFont="1" applyFill="1" applyBorder="1" applyAlignment="1">
      <alignment horizontal="left"/>
    </xf>
    <xf numFmtId="0" fontId="20" fillId="3" borderId="10" xfId="0" applyNumberFormat="1" applyFont="1" applyFill="1" applyBorder="1" applyAlignment="1">
      <alignment horizontal="left"/>
    </xf>
    <xf numFmtId="0" fontId="20" fillId="3" borderId="11" xfId="0" applyNumberFormat="1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left" vertical="center" wrapText="1"/>
    </xf>
    <xf numFmtId="0" fontId="22" fillId="7" borderId="13" xfId="0" applyFont="1" applyFill="1" applyBorder="1" applyAlignment="1">
      <alignment horizontal="left" vertical="center" wrapText="1"/>
    </xf>
    <xf numFmtId="0" fontId="22" fillId="7" borderId="14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left" vertical="center" wrapText="1"/>
    </xf>
    <xf numFmtId="0" fontId="22" fillId="8" borderId="13" xfId="0" applyFont="1" applyFill="1" applyBorder="1" applyAlignment="1">
      <alignment horizontal="left" vertical="center" wrapText="1"/>
    </xf>
    <xf numFmtId="0" fontId="22" fillId="8" borderId="14" xfId="0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center" vertical="center"/>
    </xf>
    <xf numFmtId="0" fontId="40" fillId="2" borderId="0" xfId="0" applyFont="1" applyFill="1" applyAlignment="1">
      <alignment horizontal="center" vertical="center"/>
    </xf>
  </cellXfs>
  <cellStyles count="30">
    <cellStyle name="Euro" xfId="4"/>
    <cellStyle name="Euro 2" xfId="5"/>
    <cellStyle name="Euro 2 2" xfId="6"/>
    <cellStyle name="Hipervínculo" xfId="2" builtinId="8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PE" sz="1000"/>
              <a:t>Macro Región Norte: Recaudación de Tributos Internos</a:t>
            </a:r>
          </a:p>
          <a:p>
            <a:pPr>
              <a:defRPr sz="1000"/>
            </a:pPr>
            <a:r>
              <a:rPr lang="es-PE" sz="1000"/>
              <a:t>(Millones de S/)</a:t>
            </a:r>
          </a:p>
        </c:rich>
      </c:tx>
      <c:layout>
        <c:manualLayout>
          <c:xMode val="edge"/>
          <c:yMode val="edge"/>
          <c:x val="0.22959574074074074"/>
          <c:y val="2.6458333333333334E-2"/>
        </c:manualLayout>
      </c:layout>
      <c:overlay val="0"/>
    </c:title>
    <c:autoTitleDeleted val="0"/>
    <c:view3D>
      <c:rotX val="4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8185879155114"/>
          <c:y val="0.35921902400591893"/>
          <c:w val="0.42445537908828962"/>
          <c:h val="0.51326443302067448"/>
        </c:manualLayout>
      </c:layout>
      <c:pie3DChart>
        <c:varyColors val="1"/>
        <c:ser>
          <c:idx val="0"/>
          <c:order val="0"/>
          <c:spPr>
            <a:ln>
              <a:solidFill>
                <a:schemeClr val="accent2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chemeClr val="accent2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7.8249074074074068E-2"/>
                  <c:y val="0.1095815353729979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0359579563725728"/>
                  <c:y val="-0.12303421711787779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7.4918024107964942E-2"/>
                  <c:y val="6.2658566664259632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8.7717073680009514E-2"/>
                  <c:y val="9.6617499990923426E-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1315819968094468"/>
                  <c:y val="3.5823106468448507E-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9333149407431882E-2"/>
                  <c:y val="-4.303077895802420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1.318022397579742E-2"/>
                  <c:y val="-2.7746493747829219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0.10606786865763676"/>
                  <c:y val="-1.5847813535046721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Norte!$F$13:$F$17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Lambayeque</c:v>
                </c:pt>
                <c:pt idx="3">
                  <c:v>Cajamarca</c:v>
                </c:pt>
                <c:pt idx="4">
                  <c:v>Tumbes</c:v>
                </c:pt>
              </c:strCache>
            </c:strRef>
          </c:cat>
          <c:val>
            <c:numRef>
              <c:f>Norte!$G$13:$G$17</c:f>
              <c:numCache>
                <c:formatCode>#,##0.0</c:formatCode>
                <c:ptCount val="5"/>
                <c:pt idx="0">
                  <c:v>1455.87952305</c:v>
                </c:pt>
                <c:pt idx="1">
                  <c:v>898.58561841999995</c:v>
                </c:pt>
                <c:pt idx="2">
                  <c:v>503.20816244999992</c:v>
                </c:pt>
                <c:pt idx="3">
                  <c:v>272.85347531000002</c:v>
                </c:pt>
                <c:pt idx="4">
                  <c:v>68.433011359999995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 Norte: Principales Cargas de los Tributos Internos, 2017</a:t>
            </a:r>
          </a:p>
          <a:p>
            <a:pPr>
              <a:defRPr sz="1000"/>
            </a:pPr>
            <a:r>
              <a:rPr lang="en-US" sz="1000"/>
              <a:t> </a:t>
            </a:r>
            <a:r>
              <a:rPr lang="en-US" sz="1000" b="0"/>
              <a:t>( Millones de S/ )</a:t>
            </a:r>
          </a:p>
        </c:rich>
      </c:tx>
      <c:layout>
        <c:manualLayout>
          <c:xMode val="edge"/>
          <c:yMode val="edge"/>
          <c:x val="0.17886552839517669"/>
          <c:y val="3.07535390825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418253069735873E-2"/>
          <c:y val="0.17662499764788528"/>
          <c:w val="0.90901053674381682"/>
          <c:h val="0.743945308280349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Norte!$Q$30</c:f>
              <c:strCache>
                <c:ptCount val="1"/>
                <c:pt idx="0">
                  <c:v>IR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Norte!$R$29:$R$29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Norte!$R$30:$R$30</c:f>
              <c:numCache>
                <c:formatCode>#,##0.0</c:formatCode>
                <c:ptCount val="1"/>
                <c:pt idx="0">
                  <c:v>1407.4697398200001</c:v>
                </c:pt>
              </c:numCache>
            </c:numRef>
          </c:val>
        </c:ser>
        <c:ser>
          <c:idx val="1"/>
          <c:order val="1"/>
          <c:tx>
            <c:strRef>
              <c:f>Norte!$Q$31</c:f>
              <c:strCache>
                <c:ptCount val="1"/>
                <c:pt idx="0">
                  <c:v>IGV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Norte!$R$29:$R$29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Norte!$R$31:$R$31</c:f>
              <c:numCache>
                <c:formatCode>#,##0.0</c:formatCode>
                <c:ptCount val="1"/>
                <c:pt idx="0">
                  <c:v>1358.3388202600001</c:v>
                </c:pt>
              </c:numCache>
            </c:numRef>
          </c:val>
        </c:ser>
        <c:ser>
          <c:idx val="3"/>
          <c:order val="2"/>
          <c:tx>
            <c:strRef>
              <c:f>Norte!$Q$32</c:f>
              <c:strCache>
                <c:ptCount val="1"/>
                <c:pt idx="0">
                  <c:v>Otros Ingresos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Norte!$R$32</c:f>
              <c:numCache>
                <c:formatCode>#,##0.0</c:formatCode>
                <c:ptCount val="1"/>
                <c:pt idx="0">
                  <c:v>386.29971059999997</c:v>
                </c:pt>
              </c:numCache>
            </c:numRef>
          </c:val>
        </c:ser>
        <c:ser>
          <c:idx val="2"/>
          <c:order val="3"/>
          <c:tx>
            <c:strRef>
              <c:f>Norte!$Q$33</c:f>
              <c:strCache>
                <c:ptCount val="1"/>
                <c:pt idx="0">
                  <c:v>ISC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88011596022296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Norte!$R$29:$R$29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Norte!$R$33:$R$33</c:f>
              <c:numCache>
                <c:formatCode>#,##0.0</c:formatCode>
                <c:ptCount val="1"/>
                <c:pt idx="0">
                  <c:v>46.851519909999993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8254848"/>
        <c:axId val="98256384"/>
      </c:barChart>
      <c:catAx>
        <c:axId val="98254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/>
            </a:pPr>
            <a:endParaRPr lang="es-PE"/>
          </a:p>
        </c:txPr>
        <c:crossAx val="98256384"/>
        <c:crosses val="autoZero"/>
        <c:auto val="1"/>
        <c:lblAlgn val="ctr"/>
        <c:lblOffset val="100"/>
        <c:noMultiLvlLbl val="0"/>
      </c:catAx>
      <c:valAx>
        <c:axId val="98256384"/>
        <c:scaling>
          <c:orientation val="minMax"/>
        </c:scaling>
        <c:delete val="1"/>
        <c:axPos val="b"/>
        <c:numFmt formatCode="#,##0.0" sourceLinked="1"/>
        <c:majorTickMark val="out"/>
        <c:minorTickMark val="none"/>
        <c:tickLblPos val="nextTo"/>
        <c:crossAx val="98254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550647625250311"/>
          <c:y val="0.23731826864843655"/>
          <c:w val="0.50740063576180583"/>
          <c:h val="7.9660375543861184E-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Macro Región</a:t>
            </a:r>
            <a:r>
              <a:rPr lang="en-US" sz="1000" baseline="0"/>
              <a:t> Norte: </a:t>
            </a:r>
            <a:r>
              <a:rPr lang="en-US" sz="1000"/>
              <a:t>Composición de los Tributos Internos, 2017</a:t>
            </a:r>
          </a:p>
          <a:p>
            <a:pPr>
              <a:defRPr sz="1000"/>
            </a:pPr>
            <a:r>
              <a:rPr lang="en-US" sz="1000" b="0"/>
              <a:t>(Millones de S/)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7050459388894904"/>
          <c:y val="0.18408576388888889"/>
          <c:w val="0.70641777777777781"/>
          <c:h val="0.6896065972222221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Norte!$R$53:$R$62</c:f>
              <c:strCache>
                <c:ptCount val="10"/>
                <c:pt idx="0">
                  <c:v>   Tercera Categoría</c:v>
                </c:pt>
                <c:pt idx="1">
                  <c:v>   Quinta Categoría</c:v>
                </c:pt>
                <c:pt idx="2">
                  <c:v>   Regularización</c:v>
                </c:pt>
                <c:pt idx="3">
                  <c:v>   Régimen Mype Tributario</c:v>
                </c:pt>
                <c:pt idx="4">
                  <c:v>   Otras Rentas</c:v>
                </c:pt>
                <c:pt idx="5">
                  <c:v>   Segunda Categoría</c:v>
                </c:pt>
                <c:pt idx="6">
                  <c:v>   Primera Categoría</c:v>
                </c:pt>
                <c:pt idx="7">
                  <c:v>   Cuarta Categoría</c:v>
                </c:pt>
                <c:pt idx="8">
                  <c:v>   No domiciliados</c:v>
                </c:pt>
                <c:pt idx="9">
                  <c:v>   Régimen Especial del IR</c:v>
                </c:pt>
              </c:strCache>
            </c:strRef>
          </c:cat>
          <c:val>
            <c:numRef>
              <c:f>Norte!$S$53:$S$62</c:f>
              <c:numCache>
                <c:formatCode>General</c:formatCode>
                <c:ptCount val="10"/>
              </c:numCache>
            </c:numRef>
          </c:val>
        </c:ser>
        <c:ser>
          <c:idx val="1"/>
          <c:order val="1"/>
          <c:invertIfNegative val="0"/>
          <c:cat>
            <c:strRef>
              <c:f>Norte!$R$53:$R$62</c:f>
              <c:strCache>
                <c:ptCount val="10"/>
                <c:pt idx="0">
                  <c:v>   Tercera Categoría</c:v>
                </c:pt>
                <c:pt idx="1">
                  <c:v>   Quinta Categoría</c:v>
                </c:pt>
                <c:pt idx="2">
                  <c:v>   Regularización</c:v>
                </c:pt>
                <c:pt idx="3">
                  <c:v>   Régimen Mype Tributario</c:v>
                </c:pt>
                <c:pt idx="4">
                  <c:v>   Otras Rentas</c:v>
                </c:pt>
                <c:pt idx="5">
                  <c:v>   Segunda Categoría</c:v>
                </c:pt>
                <c:pt idx="6">
                  <c:v>   Primera Categoría</c:v>
                </c:pt>
                <c:pt idx="7">
                  <c:v>   Cuarta Categoría</c:v>
                </c:pt>
                <c:pt idx="8">
                  <c:v>   No domiciliados</c:v>
                </c:pt>
                <c:pt idx="9">
                  <c:v>   Régimen Especial del IR</c:v>
                </c:pt>
              </c:strCache>
            </c:strRef>
          </c:cat>
          <c:val>
            <c:numRef>
              <c:f>Norte!$T$53:$T$62</c:f>
              <c:numCache>
                <c:formatCode>General</c:formatCode>
                <c:ptCount val="10"/>
              </c:numCache>
            </c:numRef>
          </c:val>
        </c:ser>
        <c:ser>
          <c:idx val="2"/>
          <c:order val="2"/>
          <c:spPr>
            <a:ln>
              <a:solidFill>
                <a:schemeClr val="accent2"/>
              </a:solidFill>
            </a:ln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Norte!$R$53:$R$62</c:f>
              <c:strCache>
                <c:ptCount val="10"/>
                <c:pt idx="0">
                  <c:v>   Tercera Categoría</c:v>
                </c:pt>
                <c:pt idx="1">
                  <c:v>   Quinta Categoría</c:v>
                </c:pt>
                <c:pt idx="2">
                  <c:v>   Regularización</c:v>
                </c:pt>
                <c:pt idx="3">
                  <c:v>   Régimen Mype Tributario</c:v>
                </c:pt>
                <c:pt idx="4">
                  <c:v>   Otras Rentas</c:v>
                </c:pt>
                <c:pt idx="5">
                  <c:v>   Segunda Categoría</c:v>
                </c:pt>
                <c:pt idx="6">
                  <c:v>   Primera Categoría</c:v>
                </c:pt>
                <c:pt idx="7">
                  <c:v>   Cuarta Categoría</c:v>
                </c:pt>
                <c:pt idx="8">
                  <c:v>   No domiciliados</c:v>
                </c:pt>
                <c:pt idx="9">
                  <c:v>   Régimen Especial del IR</c:v>
                </c:pt>
              </c:strCache>
            </c:strRef>
          </c:cat>
          <c:val>
            <c:numRef>
              <c:f>Norte!$U$53:$U$62</c:f>
              <c:numCache>
                <c:formatCode>#,##0.0</c:formatCode>
                <c:ptCount val="10"/>
                <c:pt idx="0">
                  <c:v>532.56479866999996</c:v>
                </c:pt>
                <c:pt idx="1">
                  <c:v>258.29292219999996</c:v>
                </c:pt>
                <c:pt idx="2">
                  <c:v>167.48759007999999</c:v>
                </c:pt>
                <c:pt idx="3">
                  <c:v>114.07415898000001</c:v>
                </c:pt>
                <c:pt idx="4">
                  <c:v>89.816497730000009</c:v>
                </c:pt>
                <c:pt idx="5">
                  <c:v>62.721880219999996</c:v>
                </c:pt>
                <c:pt idx="6">
                  <c:v>49.380075949999998</c:v>
                </c:pt>
                <c:pt idx="7">
                  <c:v>46.295673950000001</c:v>
                </c:pt>
                <c:pt idx="8">
                  <c:v>45.282230030000001</c:v>
                </c:pt>
                <c:pt idx="9">
                  <c:v>41.553912010000005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9021952"/>
        <c:axId val="100718848"/>
      </c:barChart>
      <c:catAx>
        <c:axId val="9902195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50">
                <a:latin typeface="Arial Narrow" panose="020B0606020202030204" pitchFamily="34" charset="0"/>
              </a:defRPr>
            </a:pPr>
            <a:endParaRPr lang="es-PE"/>
          </a:p>
        </c:txPr>
        <c:crossAx val="100718848"/>
        <c:crosses val="autoZero"/>
        <c:auto val="1"/>
        <c:lblAlgn val="ctr"/>
        <c:lblOffset val="100"/>
        <c:noMultiLvlLbl val="0"/>
      </c:catAx>
      <c:valAx>
        <c:axId val="100718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9902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Recaudación tributaria en la macro región norte (2007 - 2017)</a:t>
            </a:r>
          </a:p>
          <a:p>
            <a:pPr>
              <a:defRPr sz="900"/>
            </a:pPr>
            <a:r>
              <a:rPr lang="en-US" sz="900" b="0"/>
              <a:t>(Millones</a:t>
            </a:r>
            <a:r>
              <a:rPr lang="en-US" sz="900" b="0" baseline="0"/>
              <a:t> de S/ y Var. % real</a:t>
            </a:r>
            <a:r>
              <a:rPr lang="en-US" sz="900" baseline="0"/>
              <a:t>)</a:t>
            </a:r>
            <a:endParaRPr lang="en-US" sz="9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556015995045627E-2"/>
          <c:y val="0.23857708333333333"/>
          <c:w val="0.86858109159223007"/>
          <c:h val="0.68622986111111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Norte!$S$80</c:f>
              <c:strCache>
                <c:ptCount val="1"/>
                <c:pt idx="0">
                  <c:v>Tributos Internos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519947137529834E-3"/>
                  <c:y val="-1.763888888888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Norte!$R$81:$R$91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Norte!$S$81:$S$91</c:f>
              <c:numCache>
                <c:formatCode>#,##0.0</c:formatCode>
                <c:ptCount val="11"/>
                <c:pt idx="0">
                  <c:v>1697.3330528800002</c:v>
                </c:pt>
                <c:pt idx="1">
                  <c:v>2021.2276098899999</c:v>
                </c:pt>
                <c:pt idx="2">
                  <c:v>1896.7670884099998</c:v>
                </c:pt>
                <c:pt idx="3">
                  <c:v>2261.6808298799997</c:v>
                </c:pt>
                <c:pt idx="4">
                  <c:v>2616.9056389099997</c:v>
                </c:pt>
                <c:pt idx="5">
                  <c:v>3158.5617330800001</c:v>
                </c:pt>
                <c:pt idx="6">
                  <c:v>3254.5536340499989</c:v>
                </c:pt>
                <c:pt idx="7">
                  <c:v>3591.4077248599997</c:v>
                </c:pt>
                <c:pt idx="8">
                  <c:v>3624.4510926799999</c:v>
                </c:pt>
                <c:pt idx="9">
                  <c:v>3631.2470201199994</c:v>
                </c:pt>
                <c:pt idx="10">
                  <c:v>3198.9597905900005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08960"/>
        <c:axId val="98810496"/>
      </c:barChart>
      <c:lineChart>
        <c:grouping val="standard"/>
        <c:varyColors val="0"/>
        <c:ser>
          <c:idx val="1"/>
          <c:order val="1"/>
          <c:tx>
            <c:strRef>
              <c:f>Norte!$T$80</c:f>
              <c:strCache>
                <c:ptCount val="1"/>
                <c:pt idx="0">
                  <c:v>Var. % Real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4.1199724724020274E-2"/>
                  <c:y val="-7.6310069444444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88439890422974E-2"/>
                  <c:y val="4.2752083333333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389380688308432E-2"/>
                  <c:y val="4.2752430555555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501348970826377E-2"/>
                  <c:y val="2.5113541666666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168614686225386E-2"/>
                  <c:y val="-3.6622569444444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479438010308778E-2"/>
                  <c:y val="2.9523263888888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01348970826377E-2"/>
                  <c:y val="-3.2212847222222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423453869049737E-2"/>
                  <c:y val="-4.544201388888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4127443296555794E-2"/>
                  <c:y val="-4.103229166666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85032572348839E-2"/>
                  <c:y val="-5.426145833333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 b="1">
                    <a:solidFill>
                      <a:srgbClr val="0070C0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Norte!$R$81:$R$91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Norte!$T$81:$T$91</c:f>
              <c:numCache>
                <c:formatCode>0.0%</c:formatCode>
                <c:ptCount val="11"/>
                <c:pt idx="0">
                  <c:v>0.27213819046161269</c:v>
                </c:pt>
                <c:pt idx="1">
                  <c:v>0.19082557572329262</c:v>
                </c:pt>
                <c:pt idx="2">
                  <c:v>-6.157669768164975E-2</c:v>
                </c:pt>
                <c:pt idx="3">
                  <c:v>0.1923872170177181</c:v>
                </c:pt>
                <c:pt idx="4">
                  <c:v>0.15706230708461533</c:v>
                </c:pt>
                <c:pt idx="5">
                  <c:v>0.20698342581263751</c:v>
                </c:pt>
                <c:pt idx="6">
                  <c:v>3.0391016254222247E-2</c:v>
                </c:pt>
                <c:pt idx="7">
                  <c:v>0.1035023934728696</c:v>
                </c:pt>
                <c:pt idx="8">
                  <c:v>9.2006729259035414E-3</c:v>
                </c:pt>
                <c:pt idx="9">
                  <c:v>1.8750225251278341E-3</c:v>
                </c:pt>
                <c:pt idx="10">
                  <c:v>-0.11904649480874852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7920"/>
        <c:axId val="98816384"/>
      </c:lineChart>
      <c:catAx>
        <c:axId val="988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95000"/>
              </a:schemeClr>
            </a:solidFill>
          </a:ln>
        </c:spPr>
        <c:txPr>
          <a:bodyPr/>
          <a:lstStyle/>
          <a:p>
            <a:pPr>
              <a:defRPr sz="700">
                <a:latin typeface="Arial Narrow" panose="020B0606020202030204" pitchFamily="34" charset="0"/>
              </a:defRPr>
            </a:pPr>
            <a:endParaRPr lang="es-PE"/>
          </a:p>
        </c:txPr>
        <c:crossAx val="98810496"/>
        <c:crossesAt val="0"/>
        <c:auto val="1"/>
        <c:lblAlgn val="ctr"/>
        <c:lblOffset val="100"/>
        <c:noMultiLvlLbl val="0"/>
      </c:catAx>
      <c:valAx>
        <c:axId val="98810496"/>
        <c:scaling>
          <c:orientation val="minMax"/>
          <c:max val="3900"/>
          <c:min val="-150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98808960"/>
        <c:crosses val="autoZero"/>
        <c:crossBetween val="between"/>
      </c:valAx>
      <c:valAx>
        <c:axId val="98816384"/>
        <c:scaling>
          <c:orientation val="minMax"/>
          <c:max val="0.35000000000000003"/>
          <c:min val="-0.15000000000000002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700">
                <a:solidFill>
                  <a:schemeClr val="bg1"/>
                </a:solidFill>
                <a:latin typeface="Arial Narrow" panose="020B0606020202030204" pitchFamily="34" charset="0"/>
              </a:defRPr>
            </a:pPr>
            <a:endParaRPr lang="es-PE"/>
          </a:p>
        </c:txPr>
        <c:crossAx val="98817920"/>
        <c:crosses val="max"/>
        <c:crossBetween val="between"/>
      </c:valAx>
      <c:catAx>
        <c:axId val="9881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816384"/>
        <c:crossesAt val="0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8761769233390474E-2"/>
          <c:y val="0.19095381944444445"/>
          <c:w val="0.20221296296296296"/>
          <c:h val="9.7573611111111111E-2"/>
        </c:manualLayout>
      </c:layout>
      <c:overlay val="0"/>
      <c:txPr>
        <a:bodyPr/>
        <a:lstStyle/>
        <a:p>
          <a:pPr>
            <a:defRPr sz="75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000">
                <a:latin typeface="Arial Narrow" panose="020B0606020202030204" pitchFamily="34" charset="0"/>
              </a:rPr>
              <a:t>Macro Región Oriente: Contribuyentes activos</a:t>
            </a:r>
            <a:r>
              <a:rPr lang="es-PE" sz="1000" baseline="0">
                <a:latin typeface="Arial Narrow" panose="020B0606020202030204" pitchFamily="34" charset="0"/>
              </a:rPr>
              <a:t> a diciembre 2017</a:t>
            </a:r>
          </a:p>
          <a:p>
            <a:pPr>
              <a:defRPr/>
            </a:pPr>
            <a:r>
              <a:rPr lang="es-PE" sz="1000" baseline="0">
                <a:latin typeface="Arial Narrow" panose="020B0606020202030204" pitchFamily="34" charset="0"/>
              </a:rPr>
              <a:t>(Miles de contribuyentes)</a:t>
            </a:r>
            <a:endParaRPr lang="es-PE" sz="10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3250790791109386"/>
          <c:y val="0.25211805555555555"/>
          <c:w val="0.31825941945366482"/>
          <c:h val="0.59718749999999987"/>
        </c:manualLayout>
      </c:layout>
      <c:pieChart>
        <c:varyColors val="1"/>
        <c:ser>
          <c:idx val="0"/>
          <c:order val="0"/>
          <c:tx>
            <c:strRef>
              <c:f>Norte!$K$131</c:f>
              <c:strCache>
                <c:ptCount val="1"/>
                <c:pt idx="0">
                  <c:v>Contribuyentes</c:v>
                </c:pt>
              </c:strCache>
            </c:strRef>
          </c:tx>
          <c:dLbls>
            <c:dLbl>
              <c:idx val="0"/>
              <c:layout>
                <c:manualLayout>
                  <c:x val="0.13387398148148147"/>
                  <c:y val="0.1182989583333333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9081851851851852E-2"/>
                  <c:y val="7.709756944444444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81611111111111"/>
                  <c:y val="-0.13628958333333333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6.3751481481481478E-2"/>
                  <c:y val="5.210416666666666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separator>
</c:separator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Norte!$J$132:$J$135</c:f>
              <c:strCache>
                <c:ptCount val="4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</c:strCache>
            </c:strRef>
          </c:cat>
          <c:val>
            <c:numRef>
              <c:f>Norte!$K$132:$K$135</c:f>
              <c:numCache>
                <c:formatCode>#,##0.0</c:formatCode>
                <c:ptCount val="4"/>
                <c:pt idx="0">
                  <c:v>211.18299999999999</c:v>
                </c:pt>
                <c:pt idx="1">
                  <c:v>379.91199999999998</c:v>
                </c:pt>
                <c:pt idx="2">
                  <c:v>275.14499999999998</c:v>
                </c:pt>
                <c:pt idx="3">
                  <c:v>374.97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722779</xdr:colOff>
      <xdr:row>5</xdr:row>
      <xdr:rowOff>5043</xdr:rowOff>
    </xdr:from>
    <xdr:to>
      <xdr:col>15</xdr:col>
      <xdr:colOff>671232</xdr:colOff>
      <xdr:row>7</xdr:row>
      <xdr:rowOff>72278</xdr:rowOff>
    </xdr:to>
    <xdr:sp macro="" textlink="">
      <xdr:nvSpPr>
        <xdr:cNvPr id="10" name="9 Flecha derecha"/>
        <xdr:cNvSpPr/>
      </xdr:nvSpPr>
      <xdr:spPr>
        <a:xfrm>
          <a:off x="10914529" y="957543"/>
          <a:ext cx="672353" cy="4482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>
    <xdr:from>
      <xdr:col>16</xdr:col>
      <xdr:colOff>224635</xdr:colOff>
      <xdr:row>6</xdr:row>
      <xdr:rowOff>18901</xdr:rowOff>
    </xdr:from>
    <xdr:to>
      <xdr:col>16383</xdr:col>
      <xdr:colOff>204910</xdr:colOff>
      <xdr:row>19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218015</xdr:colOff>
      <xdr:row>24</xdr:row>
      <xdr:rowOff>166563</xdr:rowOff>
    </xdr:from>
    <xdr:to>
      <xdr:col>16383</xdr:col>
      <xdr:colOff>187483</xdr:colOff>
      <xdr:row>39</xdr:row>
      <xdr:rowOff>162255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223158</xdr:colOff>
      <xdr:row>50</xdr:row>
      <xdr:rowOff>128958</xdr:rowOff>
    </xdr:from>
    <xdr:to>
      <xdr:col>16383</xdr:col>
      <xdr:colOff>202196</xdr:colOff>
      <xdr:row>65</xdr:row>
      <xdr:rowOff>151458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195818</xdr:colOff>
      <xdr:row>78</xdr:row>
      <xdr:rowOff>40824</xdr:rowOff>
    </xdr:from>
    <xdr:to>
      <xdr:col>16383</xdr:col>
      <xdr:colOff>176093</xdr:colOff>
      <xdr:row>93</xdr:row>
      <xdr:rowOff>63324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233358</xdr:colOff>
      <xdr:row>125</xdr:row>
      <xdr:rowOff>131989</xdr:rowOff>
    </xdr:from>
    <xdr:to>
      <xdr:col>16383</xdr:col>
      <xdr:colOff>217715</xdr:colOff>
      <xdr:row>140</xdr:row>
      <xdr:rowOff>154489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0.91919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0.74637</cdr:x>
      <cdr:y>0.27909</cdr:y>
    </cdr:from>
    <cdr:to>
      <cdr:x>0.97834</cdr:x>
      <cdr:y>0.43574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032063" y="691811"/>
          <a:ext cx="1253147" cy="388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s-PE" sz="800" b="1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Total Recaudado</a:t>
          </a:r>
          <a:r>
            <a:rPr lang="es-PE" sz="800" b="1" baseline="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2017:</a:t>
          </a:r>
        </a:p>
        <a:p xmlns:a="http://schemas.openxmlformats.org/drawingml/2006/main">
          <a:pPr algn="ctr"/>
          <a:r>
            <a:rPr lang="es-PE" sz="800" b="1" baseline="0">
              <a:solidFill>
                <a:schemeClr val="accent2">
                  <a:lumMod val="75000"/>
                </a:schemeClr>
              </a:solidFill>
              <a:latin typeface="Arial Narrow" panose="020B0606020202030204" pitchFamily="34" charset="0"/>
            </a:rPr>
            <a:t> S/ 3,199 millones.</a:t>
          </a:r>
          <a:endParaRPr lang="es-PE" sz="800" b="1">
            <a:solidFill>
              <a:schemeClr val="accent2">
                <a:lumMod val="75000"/>
              </a:schemeClr>
            </a:solidFill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0.91919</cdr:y>
    </cdr:from>
    <cdr:to>
      <cdr:x>0.99563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0.91919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0.00437</cdr:x>
      <cdr:y>0.91391</cdr:y>
    </cdr:from>
    <cdr:to>
      <cdr:x>1</cdr:x>
      <cdr:y>0.99472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603" y="2632075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0.0016</cdr:x>
      <cdr:y>0.91919</cdr:y>
    </cdr:from>
    <cdr:to>
      <cdr:x>0.99647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635" y="2647271"/>
          <a:ext cx="5376397" cy="23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161925</xdr:colOff>
      <xdr:row>0</xdr:row>
      <xdr:rowOff>104775</xdr:rowOff>
    </xdr:from>
    <xdr:to>
      <xdr:col>15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workbookViewId="0">
      <selection activeCell="A2" sqref="A2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60" t="s">
        <v>103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ht="19.5" customHeight="1" x14ac:dyDescent="0.25">
      <c r="B4" s="161" t="s">
        <v>113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2:18" ht="15" customHeight="1" x14ac:dyDescent="0.25">
      <c r="B5" s="162" t="s">
        <v>104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2:18" ht="15" customHeight="1" x14ac:dyDescent="0.25">
      <c r="J6" s="3"/>
    </row>
    <row r="7" spans="2:18" ht="15" customHeight="1" x14ac:dyDescent="0.25">
      <c r="J7" s="3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/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63" t="s">
        <v>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</row>
    <row r="9" spans="2:15" x14ac:dyDescent="0.25"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</row>
    <row r="10" spans="2:15" x14ac:dyDescent="0.25"/>
    <row r="11" spans="2:15" x14ac:dyDescent="0.25">
      <c r="G11" s="4"/>
    </row>
    <row r="12" spans="2:15" x14ac:dyDescent="0.25">
      <c r="F12" s="4" t="s">
        <v>105</v>
      </c>
      <c r="G12" s="4"/>
      <c r="J12" s="2">
        <v>2</v>
      </c>
    </row>
    <row r="13" spans="2:15" x14ac:dyDescent="0.25">
      <c r="G13" s="4" t="s">
        <v>106</v>
      </c>
      <c r="J13" s="2">
        <v>3</v>
      </c>
    </row>
    <row r="14" spans="2:15" x14ac:dyDescent="0.25">
      <c r="G14" s="4" t="s">
        <v>107</v>
      </c>
      <c r="J14" s="2">
        <v>4</v>
      </c>
    </row>
    <row r="15" spans="2:15" x14ac:dyDescent="0.25">
      <c r="G15" s="4" t="s">
        <v>108</v>
      </c>
      <c r="J15" s="2">
        <v>5</v>
      </c>
    </row>
    <row r="16" spans="2:15" x14ac:dyDescent="0.25">
      <c r="G16" s="4" t="s">
        <v>109</v>
      </c>
      <c r="J16" s="2">
        <v>6</v>
      </c>
    </row>
    <row r="17" spans="7:10" x14ac:dyDescent="0.25">
      <c r="G17" s="38" t="s">
        <v>110</v>
      </c>
      <c r="J17" s="2">
        <v>7</v>
      </c>
    </row>
    <row r="18" spans="7:10" x14ac:dyDescent="0.25">
      <c r="G18" s="4"/>
      <c r="J18" s="2"/>
    </row>
    <row r="19" spans="7:10" x14ac:dyDescent="0.25">
      <c r="G19" s="4"/>
      <c r="J19" s="2"/>
    </row>
    <row r="20" spans="7:10" x14ac:dyDescent="0.25">
      <c r="G20" s="38"/>
      <c r="J20" s="2"/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J12:J15 G13:G16 J17:J20" name="Rango1"/>
  </protectedRanges>
  <mergeCells count="1">
    <mergeCell ref="B8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C15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6" width="10.85546875" style="5" customWidth="1"/>
    <col min="17" max="22" width="11.42578125" style="5" customWidth="1"/>
    <col min="23" max="23" width="12.7109375" style="5" customWidth="1"/>
    <col min="24" max="16383" width="11.42578125" style="5" hidden="1"/>
    <col min="16384" max="16384" width="3.85546875" style="5" customWidth="1"/>
  </cols>
  <sheetData>
    <row r="1" spans="2:23" ht="15" customHeight="1" x14ac:dyDescent="0.25">
      <c r="B1" s="219" t="s">
        <v>114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</row>
    <row r="2" spans="2:23" ht="15" customHeight="1" x14ac:dyDescent="0.25">
      <c r="B2" s="115" t="str">
        <f>+B6</f>
        <v>1. Recaudación Tributos Internos por regiones</v>
      </c>
      <c r="C2" s="116"/>
      <c r="D2" s="116"/>
      <c r="E2" s="116"/>
      <c r="F2" s="116"/>
      <c r="G2" s="116"/>
      <c r="H2" s="116"/>
      <c r="I2" s="115"/>
      <c r="J2" s="115" t="str">
        <f>+B79</f>
        <v>4. Ingresos Tributarios recaudados por la SUNAT, 2004-2016</v>
      </c>
      <c r="K2" s="117"/>
      <c r="L2" s="118"/>
      <c r="M2" s="113"/>
      <c r="N2" s="113"/>
      <c r="O2" s="113"/>
      <c r="P2" s="113"/>
    </row>
    <row r="3" spans="2:23" x14ac:dyDescent="0.25">
      <c r="B3" s="115" t="str">
        <f>+B23</f>
        <v>2. Recaudación Tributos Internos - Principales tributos</v>
      </c>
      <c r="C3" s="115"/>
      <c r="D3" s="115"/>
      <c r="E3" s="115"/>
      <c r="F3" s="115"/>
      <c r="G3" s="115"/>
      <c r="H3" s="116"/>
      <c r="I3" s="115"/>
      <c r="J3" s="115" t="str">
        <f>+B124</f>
        <v>5. Recaudacion Tributaria y Contribuyentes al I Trimestre del 2016</v>
      </c>
      <c r="K3" s="117"/>
      <c r="L3" s="119"/>
      <c r="M3" s="113"/>
      <c r="N3" s="113"/>
      <c r="O3" s="113"/>
      <c r="P3" s="113"/>
    </row>
    <row r="4" spans="2:23" x14ac:dyDescent="0.25">
      <c r="B4" s="120" t="str">
        <f>+B44</f>
        <v>3. Recaudación Tributos Internos - Detalle de cargas Tributarias</v>
      </c>
      <c r="C4" s="120"/>
      <c r="D4" s="120"/>
      <c r="E4" s="120"/>
      <c r="F4" s="120"/>
      <c r="G4" s="121"/>
      <c r="H4" s="121"/>
      <c r="I4" s="121"/>
      <c r="J4" s="121"/>
      <c r="K4" s="122"/>
      <c r="L4" s="122"/>
      <c r="M4" s="114"/>
      <c r="N4" s="114"/>
      <c r="O4" s="114"/>
      <c r="P4" s="114"/>
    </row>
    <row r="5" spans="2:23" x14ac:dyDescent="0.25">
      <c r="B5" s="40"/>
      <c r="C5" s="40"/>
      <c r="D5" s="40"/>
      <c r="E5" s="40"/>
      <c r="F5" s="40"/>
      <c r="G5" s="41"/>
      <c r="H5" s="41"/>
    </row>
    <row r="6" spans="2:23" x14ac:dyDescent="0.25">
      <c r="B6" s="65" t="s">
        <v>2</v>
      </c>
      <c r="C6" s="93"/>
      <c r="D6" s="93"/>
      <c r="E6" s="93"/>
      <c r="F6" s="93"/>
      <c r="G6" s="94"/>
      <c r="H6" s="94"/>
      <c r="I6" s="94"/>
      <c r="J6" s="94"/>
      <c r="K6" s="94"/>
      <c r="L6" s="94"/>
      <c r="M6" s="94"/>
      <c r="N6" s="94"/>
      <c r="O6" s="94"/>
      <c r="P6" s="126"/>
    </row>
    <row r="7" spans="2:23" x14ac:dyDescent="0.25">
      <c r="B7" s="107"/>
      <c r="C7" s="184" t="str">
        <f>+CONCATENATE("Durante el 2017 se han recaudado S/ ", FIXED(G18,1)," millones en la macro región,  ", IF(L18&lt;0, "una reducción", "un aumento"), " de  ", FIXED(L18*100,1),"% respecto a lo recaudado el 2016 en el mimo periodo y una reducción del ",FIXED(M18*100,1),"% en terminos reales. Entre las regiones donde se recaudaron más que el año anterior se encuentran ",F17, " y ", F16,".")</f>
        <v>Durante el 2017 se han recaudado S/ 3,199.0 millones en la macro región,  una reducción de  -11.9% respecto a lo recaudado el 2016 en el mimo periodo y una reducción del -14.3% en terminos reales. Entre las regiones donde se recaudaron más que el año anterior se encuentran Tumbes y Cajamarca.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09"/>
    </row>
    <row r="8" spans="2:23" ht="15" customHeight="1" x14ac:dyDescent="0.25">
      <c r="B8" s="98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09"/>
    </row>
    <row r="9" spans="2:23" ht="15" customHeight="1" x14ac:dyDescent="0.25">
      <c r="B9" s="98"/>
      <c r="C9" s="97"/>
      <c r="D9" s="97"/>
      <c r="E9" s="97"/>
      <c r="F9" s="188" t="s">
        <v>111</v>
      </c>
      <c r="G9" s="188"/>
      <c r="H9" s="188"/>
      <c r="I9" s="188"/>
      <c r="J9" s="188"/>
      <c r="K9" s="188"/>
      <c r="L9" s="188"/>
      <c r="M9" s="188"/>
      <c r="N9" s="97"/>
      <c r="O9" s="97"/>
      <c r="P9" s="109"/>
    </row>
    <row r="10" spans="2:23" x14ac:dyDescent="0.25">
      <c r="B10" s="98"/>
      <c r="C10" s="97"/>
      <c r="D10" s="97"/>
      <c r="E10" s="127"/>
      <c r="F10" s="188"/>
      <c r="G10" s="188"/>
      <c r="H10" s="188"/>
      <c r="I10" s="188"/>
      <c r="J10" s="188"/>
      <c r="K10" s="188"/>
      <c r="L10" s="188"/>
      <c r="M10" s="188"/>
      <c r="N10" s="97"/>
      <c r="O10" s="97"/>
      <c r="P10" s="109"/>
    </row>
    <row r="11" spans="2:23" ht="15" customHeight="1" x14ac:dyDescent="0.25">
      <c r="B11" s="95"/>
      <c r="C11" s="128"/>
      <c r="D11" s="97"/>
      <c r="E11" s="97"/>
      <c r="F11" s="185" t="s">
        <v>3</v>
      </c>
      <c r="G11" s="181">
        <v>2017</v>
      </c>
      <c r="H11" s="181"/>
      <c r="I11" s="181">
        <v>2016</v>
      </c>
      <c r="J11" s="181"/>
      <c r="K11" s="186" t="s">
        <v>83</v>
      </c>
      <c r="L11" s="186"/>
      <c r="M11" s="123" t="s">
        <v>54</v>
      </c>
      <c r="N11" s="97"/>
      <c r="O11" s="97"/>
      <c r="P11" s="109"/>
      <c r="S11" s="153"/>
      <c r="T11" s="154"/>
      <c r="U11" s="153"/>
      <c r="V11" s="153"/>
      <c r="W11" s="154"/>
    </row>
    <row r="12" spans="2:23" ht="15.75" thickBot="1" x14ac:dyDescent="0.3">
      <c r="B12" s="95"/>
      <c r="C12" s="128"/>
      <c r="D12" s="97"/>
      <c r="E12" s="97"/>
      <c r="F12" s="185"/>
      <c r="G12" s="83" t="s">
        <v>5</v>
      </c>
      <c r="H12" s="83" t="s">
        <v>6</v>
      </c>
      <c r="I12" s="83" t="s">
        <v>5</v>
      </c>
      <c r="J12" s="83" t="s">
        <v>6</v>
      </c>
      <c r="K12" s="83" t="s">
        <v>5</v>
      </c>
      <c r="L12" s="83" t="s">
        <v>7</v>
      </c>
      <c r="M12" s="28" t="s">
        <v>55</v>
      </c>
      <c r="N12" s="97"/>
      <c r="O12" s="97"/>
      <c r="P12" s="109"/>
      <c r="S12" s="154"/>
      <c r="T12" s="154"/>
      <c r="U12" s="154"/>
      <c r="V12" s="155"/>
      <c r="W12" s="154"/>
    </row>
    <row r="13" spans="2:23" ht="15.75" thickTop="1" x14ac:dyDescent="0.25">
      <c r="B13" s="95"/>
      <c r="C13" s="128"/>
      <c r="D13" s="97"/>
      <c r="E13" s="97"/>
      <c r="F13" s="129" t="s">
        <v>107</v>
      </c>
      <c r="G13" s="49">
        <f>+'La Libertad'!G13/1000</f>
        <v>1455.87952305</v>
      </c>
      <c r="H13" s="59">
        <f>+G13/G$18</f>
        <v>0.45511029158059063</v>
      </c>
      <c r="I13" s="49">
        <f>+'La Libertad'!I13/1000</f>
        <v>1793.2113194800002</v>
      </c>
      <c r="J13" s="61">
        <f>+I13/I$18</f>
        <v>0.49382796310583704</v>
      </c>
      <c r="K13" s="60">
        <f>+G13-I13</f>
        <v>-337.33179643000017</v>
      </c>
      <c r="L13" s="59">
        <f>+G13/I13-1</f>
        <v>-0.18811603114786302</v>
      </c>
      <c r="M13" s="59">
        <f>+'La Libertad'!M13</f>
        <v>-0.21025141386288448</v>
      </c>
      <c r="N13" s="125"/>
      <c r="O13" s="97"/>
      <c r="P13" s="109"/>
      <c r="S13" s="154"/>
      <c r="T13" s="154"/>
      <c r="U13" s="154"/>
      <c r="V13" s="155"/>
      <c r="W13" s="154"/>
    </row>
    <row r="14" spans="2:23" x14ac:dyDescent="0.25">
      <c r="B14" s="95"/>
      <c r="C14" s="128"/>
      <c r="D14" s="97"/>
      <c r="E14" s="97"/>
      <c r="F14" s="129" t="s">
        <v>109</v>
      </c>
      <c r="G14" s="49">
        <f>+Piura!G13/1000</f>
        <v>898.58561841999995</v>
      </c>
      <c r="H14" s="59">
        <f>+G14/G$18</f>
        <v>0.28089931641631211</v>
      </c>
      <c r="I14" s="49">
        <f>+Piura!I13/1000</f>
        <v>895.36019112999998</v>
      </c>
      <c r="J14" s="61">
        <f>+I14/I$18</f>
        <v>0.24657099507937397</v>
      </c>
      <c r="K14" s="60">
        <f>+G14-I14</f>
        <v>3.2254272899999705</v>
      </c>
      <c r="L14" s="59">
        <f>+G14/I14-1</f>
        <v>3.602379603150796E-3</v>
      </c>
      <c r="M14" s="59">
        <f>+Piura!M13</f>
        <v>-2.3760055939985092E-2</v>
      </c>
      <c r="N14" s="125"/>
      <c r="O14" s="97"/>
      <c r="P14" s="109"/>
      <c r="S14" s="154"/>
      <c r="T14" s="154"/>
      <c r="U14" s="154"/>
      <c r="V14" s="155"/>
      <c r="W14" s="154"/>
    </row>
    <row r="15" spans="2:23" ht="14.25" customHeight="1" x14ac:dyDescent="0.25">
      <c r="B15" s="95"/>
      <c r="C15" s="128"/>
      <c r="D15" s="97"/>
      <c r="E15" s="97"/>
      <c r="F15" s="129" t="s">
        <v>108</v>
      </c>
      <c r="G15" s="50">
        <f>+Lambayeque!G13/1000</f>
        <v>503.20816244999992</v>
      </c>
      <c r="H15" s="61">
        <f>+G15/G$18</f>
        <v>0.15730368475722251</v>
      </c>
      <c r="I15" s="50">
        <f>+Lambayeque!I13/1000</f>
        <v>553.72748381999997</v>
      </c>
      <c r="J15" s="61">
        <f>+I15/I$18</f>
        <v>0.15248962154100471</v>
      </c>
      <c r="K15" s="60">
        <f>+G15-I15</f>
        <v>-50.519321370000057</v>
      </c>
      <c r="L15" s="61">
        <f>+G15/I15-1</f>
        <v>-9.1234989857253201E-2</v>
      </c>
      <c r="M15" s="61">
        <f>+Lambayeque!M13</f>
        <v>-0.1160117585449888</v>
      </c>
      <c r="N15" s="125"/>
      <c r="O15" s="97"/>
      <c r="P15" s="109"/>
      <c r="S15" s="154"/>
      <c r="T15" s="154"/>
      <c r="U15" s="154"/>
      <c r="V15" s="155"/>
      <c r="W15" s="154"/>
    </row>
    <row r="16" spans="2:23" ht="14.25" customHeight="1" x14ac:dyDescent="0.25">
      <c r="B16" s="95"/>
      <c r="C16" s="128"/>
      <c r="D16" s="97"/>
      <c r="E16" s="97"/>
      <c r="F16" s="129" t="s">
        <v>106</v>
      </c>
      <c r="G16" s="49">
        <f>+Cajamarca!G13/1000</f>
        <v>272.85347531000002</v>
      </c>
      <c r="H16" s="59">
        <f>+G16/G$18</f>
        <v>8.5294437308221463E-2</v>
      </c>
      <c r="I16" s="49">
        <f>+Cajamarca!I13/1000</f>
        <v>309.76518874999999</v>
      </c>
      <c r="J16" s="61">
        <f>+I16/I$18</f>
        <v>8.5305457611022928E-2</v>
      </c>
      <c r="K16" s="60">
        <f>+G16-I16</f>
        <v>-36.911713439999971</v>
      </c>
      <c r="L16" s="59">
        <f>+G16/I16-1</f>
        <v>-0.11916030199826633</v>
      </c>
      <c r="M16" s="59">
        <f>+Cajamarca!M13</f>
        <v>-0.14317570884688136</v>
      </c>
      <c r="N16" s="125"/>
      <c r="O16" s="97"/>
      <c r="P16" s="109"/>
      <c r="S16" s="154"/>
      <c r="T16" s="154"/>
      <c r="U16" s="154"/>
      <c r="V16" s="155"/>
      <c r="W16" s="154"/>
    </row>
    <row r="17" spans="2:23" ht="14.25" customHeight="1" x14ac:dyDescent="0.25">
      <c r="B17" s="95"/>
      <c r="C17" s="128"/>
      <c r="D17" s="97"/>
      <c r="E17" s="97"/>
      <c r="F17" s="129" t="s">
        <v>110</v>
      </c>
      <c r="G17" s="49">
        <f>+Tumbes!G13/1000</f>
        <v>68.433011359999995</v>
      </c>
      <c r="H17" s="59">
        <f>+G17/G$18</f>
        <v>2.1392269937653252E-2</v>
      </c>
      <c r="I17" s="49">
        <f>+Tumbes!I13/1000</f>
        <v>79.182836940000001</v>
      </c>
      <c r="J17" s="61">
        <f>+I17/I$18</f>
        <v>2.1805962662761313E-2</v>
      </c>
      <c r="K17" s="60">
        <f>+G17-I17</f>
        <v>-10.749825580000007</v>
      </c>
      <c r="L17" s="59">
        <f>+G17/I17-1</f>
        <v>-0.13575954077201835</v>
      </c>
      <c r="M17" s="59">
        <f>+Tumbes!M13</f>
        <v>-0.15932238233158791</v>
      </c>
      <c r="N17" s="125"/>
      <c r="O17" s="97"/>
      <c r="P17" s="109"/>
      <c r="S17" s="154"/>
      <c r="T17" s="154"/>
      <c r="U17" s="154"/>
      <c r="V17" s="155"/>
      <c r="W17" s="154"/>
    </row>
    <row r="18" spans="2:23" x14ac:dyDescent="0.25">
      <c r="B18" s="95"/>
      <c r="C18" s="128"/>
      <c r="D18" s="128"/>
      <c r="E18" s="128"/>
      <c r="F18" s="130" t="s">
        <v>84</v>
      </c>
      <c r="G18" s="89">
        <f>SUM(G13:G17)</f>
        <v>3198.95979059</v>
      </c>
      <c r="H18" s="131">
        <f>SUM(H13:H17)</f>
        <v>1</v>
      </c>
      <c r="I18" s="89">
        <f>SUM(I13:I17)</f>
        <v>3631.2470201200003</v>
      </c>
      <c r="J18" s="131">
        <f>SUM(J13:J17)</f>
        <v>1</v>
      </c>
      <c r="K18" s="132">
        <f t="shared" ref="K18" si="0">+G18-I18</f>
        <v>-432.28722953000033</v>
      </c>
      <c r="L18" s="133">
        <f t="shared" ref="L18" si="1">+G18/I18-1</f>
        <v>-0.11904649480874885</v>
      </c>
      <c r="M18" s="133">
        <v>-0.14306500452155635</v>
      </c>
      <c r="N18" s="125"/>
      <c r="O18" s="97"/>
      <c r="P18" s="109"/>
      <c r="S18" s="153"/>
      <c r="T18" s="154"/>
      <c r="U18" s="153"/>
      <c r="V18" s="153"/>
      <c r="W18" s="154"/>
    </row>
    <row r="19" spans="2:23" x14ac:dyDescent="0.25">
      <c r="B19" s="95"/>
      <c r="C19" s="128"/>
      <c r="D19" s="128"/>
      <c r="E19" s="128"/>
      <c r="F19" s="187" t="s">
        <v>85</v>
      </c>
      <c r="G19" s="187"/>
      <c r="H19" s="187"/>
      <c r="I19" s="187"/>
      <c r="J19" s="187"/>
      <c r="K19" s="187"/>
      <c r="L19" s="187"/>
      <c r="M19" s="187"/>
      <c r="N19" s="134"/>
      <c r="O19" s="97"/>
      <c r="P19" s="109"/>
      <c r="T19" s="156"/>
      <c r="W19" s="156"/>
    </row>
    <row r="20" spans="2:23" x14ac:dyDescent="0.25">
      <c r="B20" s="135"/>
      <c r="C20" s="136"/>
      <c r="D20" s="136"/>
      <c r="E20" s="136"/>
      <c r="F20" s="136"/>
      <c r="G20" s="137"/>
      <c r="H20" s="137"/>
      <c r="I20" s="111"/>
      <c r="J20" s="111"/>
      <c r="K20" s="111"/>
      <c r="L20" s="111"/>
      <c r="M20" s="111"/>
      <c r="N20" s="111"/>
      <c r="O20" s="111"/>
      <c r="P20" s="138"/>
    </row>
    <row r="21" spans="2:23" x14ac:dyDescent="0.25">
      <c r="B21" s="40"/>
      <c r="C21" s="40"/>
      <c r="D21" s="40"/>
      <c r="E21" s="40"/>
      <c r="F21" s="40"/>
      <c r="G21" s="41"/>
      <c r="H21" s="41"/>
    </row>
    <row r="22" spans="2:23" x14ac:dyDescent="0.25">
      <c r="B22" s="40"/>
      <c r="C22" s="40"/>
      <c r="D22" s="40"/>
      <c r="E22" s="40"/>
      <c r="F22" s="40"/>
      <c r="G22" s="41"/>
      <c r="H22" s="41"/>
    </row>
    <row r="23" spans="2:23" ht="15" customHeight="1" x14ac:dyDescent="0.25">
      <c r="B23" s="65" t="s">
        <v>9</v>
      </c>
      <c r="C23" s="93"/>
      <c r="D23" s="93"/>
      <c r="E23" s="93"/>
      <c r="F23" s="93"/>
      <c r="G23" s="94"/>
      <c r="H23" s="94"/>
      <c r="I23" s="94"/>
      <c r="J23" s="94"/>
      <c r="K23" s="94"/>
      <c r="L23" s="94"/>
      <c r="M23" s="94"/>
      <c r="N23" s="94"/>
      <c r="O23" s="94"/>
      <c r="P23" s="29"/>
    </row>
    <row r="24" spans="2:23" ht="15" customHeight="1" x14ac:dyDescent="0.25">
      <c r="B24" s="107"/>
      <c r="C24" s="184" t="str">
        <f>+CONCATENATE("Durante el 2017  en la macro región se recaudaron S/ ", FIXED(H31,1)," millones por tributos internos,  ", +IF(M31&gt;0, "Un aumento en", "Una reducción de")," ",FIXED(100*M31,1),"% respecto del 2016. Mientras que en terminos reales (quitando la inflación del periodo) la recaudación habría ", IF(LM30&gt;0,"crecido","disminuido")," en ", FIXED(100*N31,1),"%  Es así que se recaudaron en el 2017:  S/ ",FIXED(H32,1)," millones por Impuesto a la Renta, S/ ", FIXED(H35,1)," millones por Impuesto a la producción y el Consumo y solo S/ ",FIXED(H38,1)," millones por otros conceptos.")</f>
        <v>Durante el 2017  en la macro región se recaudaron S/ 3,199.0 millones por tributos internos,  Una reducción de -11.9% respecto del 2016. Mientras que en terminos reales (quitando la inflación del periodo) la recaudación habría disminuido en -14.3%  Es así que se recaudaron en el 2017:  S/ 1,407.5 millones por Impuesto a la Renta, S/ 1,405.2 millones por Impuesto a la producción y el Consumo y solo S/ 386.3 millones por otros conceptos.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30"/>
    </row>
    <row r="25" spans="2:23" x14ac:dyDescent="0.25">
      <c r="B25" s="107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30"/>
    </row>
    <row r="26" spans="2:23" ht="15" customHeight="1" x14ac:dyDescent="0.25">
      <c r="B26" s="98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30"/>
    </row>
    <row r="27" spans="2:23" x14ac:dyDescent="0.25">
      <c r="B27" s="98"/>
      <c r="C27" s="97"/>
      <c r="D27" s="97"/>
      <c r="E27" s="188" t="s">
        <v>86</v>
      </c>
      <c r="F27" s="188"/>
      <c r="G27" s="188"/>
      <c r="H27" s="188"/>
      <c r="I27" s="188"/>
      <c r="J27" s="188"/>
      <c r="K27" s="188"/>
      <c r="L27" s="188"/>
      <c r="M27" s="188"/>
      <c r="N27" s="188"/>
      <c r="O27" s="97"/>
      <c r="P27" s="30"/>
    </row>
    <row r="28" spans="2:23" x14ac:dyDescent="0.25">
      <c r="B28" s="98"/>
      <c r="C28" s="97"/>
      <c r="D28" s="97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97"/>
      <c r="P28" s="30"/>
      <c r="S28" s="157"/>
      <c r="T28" s="158"/>
    </row>
    <row r="29" spans="2:23" ht="15" customHeight="1" x14ac:dyDescent="0.25">
      <c r="B29" s="17"/>
      <c r="C29" s="6"/>
      <c r="D29" s="6"/>
      <c r="E29" s="175" t="s">
        <v>10</v>
      </c>
      <c r="F29" s="176"/>
      <c r="G29" s="177"/>
      <c r="H29" s="181">
        <v>2017</v>
      </c>
      <c r="I29" s="181"/>
      <c r="J29" s="181">
        <v>2016</v>
      </c>
      <c r="K29" s="181"/>
      <c r="L29" s="186" t="s">
        <v>53</v>
      </c>
      <c r="M29" s="186"/>
      <c r="N29" s="37" t="s">
        <v>54</v>
      </c>
      <c r="O29" s="6"/>
      <c r="P29" s="30"/>
      <c r="Q29" s="149"/>
      <c r="R29" s="149">
        <v>2017</v>
      </c>
    </row>
    <row r="30" spans="2:23" ht="15.75" thickBot="1" x14ac:dyDescent="0.3">
      <c r="B30" s="17"/>
      <c r="C30" s="6"/>
      <c r="D30" s="6"/>
      <c r="E30" s="196"/>
      <c r="F30" s="197"/>
      <c r="G30" s="198"/>
      <c r="H30" s="28" t="s">
        <v>5</v>
      </c>
      <c r="I30" s="28" t="s">
        <v>6</v>
      </c>
      <c r="J30" s="28" t="s">
        <v>5</v>
      </c>
      <c r="K30" s="28" t="s">
        <v>6</v>
      </c>
      <c r="L30" s="28" t="s">
        <v>5</v>
      </c>
      <c r="M30" s="28" t="s">
        <v>7</v>
      </c>
      <c r="N30" s="28" t="s">
        <v>55</v>
      </c>
      <c r="O30" s="6"/>
      <c r="P30" s="30"/>
      <c r="Q30" s="149" t="s">
        <v>38</v>
      </c>
      <c r="R30" s="150">
        <v>1407.4697398200001</v>
      </c>
      <c r="T30" s="157"/>
      <c r="U30" s="157"/>
    </row>
    <row r="31" spans="2:23" ht="15.75" thickTop="1" x14ac:dyDescent="0.25">
      <c r="B31" s="17"/>
      <c r="C31" s="6"/>
      <c r="D31" s="6"/>
      <c r="E31" s="191" t="s">
        <v>47</v>
      </c>
      <c r="F31" s="192"/>
      <c r="G31" s="193"/>
      <c r="H31" s="51">
        <f>+H32+H35+H38</f>
        <v>3198.95979059</v>
      </c>
      <c r="I31" s="43"/>
      <c r="J31" s="51">
        <f>+J32+J35+J38</f>
        <v>3631.2470201200003</v>
      </c>
      <c r="K31" s="106"/>
      <c r="L31" s="51">
        <f>+H31-J31</f>
        <v>-432.28722953000033</v>
      </c>
      <c r="M31" s="56">
        <f>+IF(J31=0,"  - ",H31/J31-1)</f>
        <v>-0.11904649480874885</v>
      </c>
      <c r="N31" s="56">
        <v>-0.14306500452155635</v>
      </c>
      <c r="O31" s="6"/>
      <c r="P31" s="30"/>
      <c r="Q31" s="149" t="s">
        <v>39</v>
      </c>
      <c r="R31" s="150">
        <v>1358.3388202600001</v>
      </c>
      <c r="T31" s="157"/>
      <c r="U31" s="157"/>
    </row>
    <row r="32" spans="2:23" x14ac:dyDescent="0.25">
      <c r="B32" s="17"/>
      <c r="C32" s="6"/>
      <c r="D32" s="6"/>
      <c r="E32" s="194" t="s">
        <v>11</v>
      </c>
      <c r="F32" s="194"/>
      <c r="G32" s="194"/>
      <c r="H32" s="48">
        <v>1407.4697398200001</v>
      </c>
      <c r="I32" s="53">
        <f>+H32/H$31</f>
        <v>0.43997731511355243</v>
      </c>
      <c r="J32" s="48">
        <v>1626.4239023299999</v>
      </c>
      <c r="K32" s="53">
        <f>+J32/J$31</f>
        <v>0.44789679504542551</v>
      </c>
      <c r="L32" s="57">
        <f>+H32-J32</f>
        <v>-218.95416250999983</v>
      </c>
      <c r="M32" s="58">
        <f t="shared" ref="M32:M38" si="2">+IF(J32=0,"  - ",H32/J32-1)</f>
        <v>-0.13462305995154655</v>
      </c>
      <c r="N32" s="58">
        <v>-0.15821688677363455</v>
      </c>
      <c r="O32" s="6"/>
      <c r="P32" s="30"/>
      <c r="Q32" s="149" t="s">
        <v>17</v>
      </c>
      <c r="R32" s="150">
        <v>386.29971059999997</v>
      </c>
      <c r="T32" s="157"/>
      <c r="U32" s="157"/>
    </row>
    <row r="33" spans="2:19" x14ac:dyDescent="0.25">
      <c r="B33" s="17"/>
      <c r="C33" s="6"/>
      <c r="D33" s="6"/>
      <c r="E33" s="195" t="s">
        <v>12</v>
      </c>
      <c r="F33" s="195"/>
      <c r="G33" s="195"/>
      <c r="H33" s="49">
        <v>532.56479866999996</v>
      </c>
      <c r="I33" s="54">
        <f t="shared" ref="I33:I38" si="3">+H33/H$31</f>
        <v>0.1664806166793914</v>
      </c>
      <c r="J33" s="49">
        <v>808.38930711</v>
      </c>
      <c r="K33" s="54">
        <f t="shared" ref="K33:K38" si="4">+J33/J$31</f>
        <v>0.22262030168448455</v>
      </c>
      <c r="L33" s="49">
        <f t="shared" ref="L33:L38" si="5">+H33-J33</f>
        <v>-275.82450844000005</v>
      </c>
      <c r="M33" s="59">
        <f t="shared" si="2"/>
        <v>-0.34120256912610025</v>
      </c>
      <c r="N33" s="59">
        <v>-0.35916416687101471</v>
      </c>
      <c r="O33" s="6"/>
      <c r="P33" s="30"/>
      <c r="Q33" s="149" t="s">
        <v>40</v>
      </c>
      <c r="R33" s="150">
        <v>46.851519909999993</v>
      </c>
    </row>
    <row r="34" spans="2:19" ht="15" customHeight="1" x14ac:dyDescent="0.25">
      <c r="B34" s="17"/>
      <c r="C34" s="6"/>
      <c r="D34" s="6"/>
      <c r="E34" s="195" t="s">
        <v>13</v>
      </c>
      <c r="F34" s="195"/>
      <c r="G34" s="195"/>
      <c r="H34" s="49">
        <v>258.29292219999996</v>
      </c>
      <c r="I34" s="54">
        <f t="shared" si="3"/>
        <v>8.0742784876443138E-2</v>
      </c>
      <c r="J34" s="49">
        <v>276.99967863000006</v>
      </c>
      <c r="K34" s="54">
        <f t="shared" si="4"/>
        <v>7.628224604253063E-2</v>
      </c>
      <c r="L34" s="49">
        <f t="shared" si="5"/>
        <v>-18.706756430000098</v>
      </c>
      <c r="M34" s="59">
        <f t="shared" si="2"/>
        <v>-6.7533495065846272E-2</v>
      </c>
      <c r="N34" s="59">
        <v>-9.2956466509460545E-2</v>
      </c>
      <c r="O34" s="6"/>
      <c r="P34" s="30"/>
      <c r="Q34" s="149"/>
      <c r="R34" s="149"/>
    </row>
    <row r="35" spans="2:19" x14ac:dyDescent="0.25">
      <c r="B35" s="17"/>
      <c r="C35" s="6"/>
      <c r="D35" s="6"/>
      <c r="E35" s="194" t="s">
        <v>14</v>
      </c>
      <c r="F35" s="194"/>
      <c r="G35" s="194"/>
      <c r="H35" s="48">
        <v>1405.1903401700001</v>
      </c>
      <c r="I35" s="53">
        <f t="shared" si="3"/>
        <v>0.43926477109949352</v>
      </c>
      <c r="J35" s="48">
        <v>1574.13362336</v>
      </c>
      <c r="K35" s="53">
        <f t="shared" si="4"/>
        <v>0.43349670640362559</v>
      </c>
      <c r="L35" s="57">
        <f t="shared" si="5"/>
        <v>-168.94328318999987</v>
      </c>
      <c r="M35" s="58">
        <f t="shared" si="2"/>
        <v>-0.10732461379573943</v>
      </c>
      <c r="N35" s="58">
        <v>-0.13166271144514585</v>
      </c>
      <c r="O35" s="6"/>
      <c r="P35" s="30"/>
      <c r="S35" s="157"/>
    </row>
    <row r="36" spans="2:19" x14ac:dyDescent="0.25">
      <c r="B36" s="17"/>
      <c r="C36" s="6"/>
      <c r="D36" s="6"/>
      <c r="E36" s="195" t="s">
        <v>15</v>
      </c>
      <c r="F36" s="195"/>
      <c r="G36" s="195"/>
      <c r="H36" s="50">
        <v>1358.3388202600001</v>
      </c>
      <c r="I36" s="55">
        <f t="shared" si="3"/>
        <v>0.42461891026441284</v>
      </c>
      <c r="J36" s="50">
        <v>1533.4970773299999</v>
      </c>
      <c r="K36" s="55">
        <f t="shared" si="4"/>
        <v>0.42230591001746914</v>
      </c>
      <c r="L36" s="60">
        <f t="shared" si="5"/>
        <v>-175.15825706999976</v>
      </c>
      <c r="M36" s="61">
        <f t="shared" si="2"/>
        <v>-0.11422144825666769</v>
      </c>
      <c r="N36" s="61">
        <v>-0.13837150909764862</v>
      </c>
      <c r="O36" s="6"/>
      <c r="P36" s="30"/>
    </row>
    <row r="37" spans="2:19" x14ac:dyDescent="0.25">
      <c r="B37" s="17"/>
      <c r="C37" s="6"/>
      <c r="D37" s="6"/>
      <c r="E37" s="195" t="s">
        <v>16</v>
      </c>
      <c r="F37" s="195"/>
      <c r="G37" s="195"/>
      <c r="H37" s="50">
        <v>46.851519909999993</v>
      </c>
      <c r="I37" s="55">
        <f t="shared" si="3"/>
        <v>1.4645860835080685E-2</v>
      </c>
      <c r="J37" s="50">
        <v>40.636546029999998</v>
      </c>
      <c r="K37" s="55">
        <f t="shared" si="4"/>
        <v>1.1190796386156374E-2</v>
      </c>
      <c r="L37" s="60">
        <f t="shared" si="5"/>
        <v>6.2149738799999952</v>
      </c>
      <c r="M37" s="61">
        <f t="shared" si="2"/>
        <v>0.15294050521448788</v>
      </c>
      <c r="N37" s="61">
        <v>0.12150648223869887</v>
      </c>
      <c r="O37" s="6"/>
      <c r="P37" s="30"/>
    </row>
    <row r="38" spans="2:19" x14ac:dyDescent="0.25">
      <c r="B38" s="17"/>
      <c r="C38" s="6"/>
      <c r="D38" s="6"/>
      <c r="E38" s="194" t="s">
        <v>17</v>
      </c>
      <c r="F38" s="194"/>
      <c r="G38" s="194"/>
      <c r="H38" s="48">
        <v>386.29971059999997</v>
      </c>
      <c r="I38" s="53">
        <f t="shared" si="3"/>
        <v>0.12075791378695411</v>
      </c>
      <c r="J38" s="48">
        <v>430.68949443000002</v>
      </c>
      <c r="K38" s="53">
        <f t="shared" si="4"/>
        <v>0.11860649855094882</v>
      </c>
      <c r="L38" s="57">
        <f t="shared" si="5"/>
        <v>-44.389783830000056</v>
      </c>
      <c r="M38" s="58">
        <f t="shared" si="2"/>
        <v>-0.10306679035379795</v>
      </c>
      <c r="N38" s="58">
        <v>-0.12752097423601139</v>
      </c>
      <c r="O38" s="6"/>
      <c r="P38" s="30"/>
    </row>
    <row r="39" spans="2:19" x14ac:dyDescent="0.25">
      <c r="B39" s="17"/>
      <c r="C39" s="6"/>
      <c r="D39" s="6"/>
      <c r="E39" s="173" t="s">
        <v>87</v>
      </c>
      <c r="F39" s="173"/>
      <c r="G39" s="173"/>
      <c r="H39" s="173"/>
      <c r="I39" s="173"/>
      <c r="J39" s="173"/>
      <c r="K39" s="173"/>
      <c r="L39" s="173"/>
      <c r="M39" s="173"/>
      <c r="N39" s="173"/>
      <c r="O39" s="6"/>
      <c r="P39" s="30"/>
    </row>
    <row r="40" spans="2:19" x14ac:dyDescent="0.25">
      <c r="B40" s="17"/>
      <c r="C40" s="6"/>
      <c r="D40" s="6"/>
      <c r="O40" s="6"/>
      <c r="P40" s="30"/>
    </row>
    <row r="41" spans="2:19" x14ac:dyDescent="0.25">
      <c r="B41" s="18"/>
      <c r="C41" s="19"/>
      <c r="D41" s="19"/>
      <c r="E41" s="19"/>
      <c r="F41" s="20"/>
      <c r="G41" s="20"/>
      <c r="H41" s="20"/>
      <c r="I41" s="20"/>
      <c r="J41" s="20"/>
      <c r="K41" s="20"/>
      <c r="L41" s="19"/>
      <c r="M41" s="19"/>
      <c r="N41" s="19"/>
      <c r="O41" s="19"/>
      <c r="P41" s="31"/>
    </row>
    <row r="42" spans="2:19" x14ac:dyDescent="0.25">
      <c r="F42" s="21"/>
      <c r="G42" s="21"/>
      <c r="H42" s="21"/>
      <c r="I42" s="21"/>
      <c r="J42" s="21"/>
      <c r="K42" s="21"/>
    </row>
    <row r="44" spans="2:19" x14ac:dyDescent="0.25">
      <c r="B44" s="65" t="s">
        <v>19</v>
      </c>
      <c r="C44" s="93"/>
      <c r="D44" s="93"/>
      <c r="E44" s="93"/>
      <c r="F44" s="93"/>
      <c r="G44" s="94"/>
      <c r="H44" s="94"/>
      <c r="I44" s="94"/>
      <c r="J44" s="94"/>
      <c r="K44" s="94"/>
      <c r="L44" s="94"/>
      <c r="M44" s="94"/>
      <c r="N44" s="94"/>
      <c r="O44" s="94"/>
      <c r="P44" s="29"/>
    </row>
    <row r="45" spans="2:19" ht="15" customHeight="1" x14ac:dyDescent="0.25">
      <c r="B45" s="95"/>
      <c r="C45" s="184" t="str">
        <f>+CONCATENATE("En el año ",G49," los impuestos de",D55," representaron  ",FIXED(H55*100,1),"% del total de tributos internos recaudados por la suma de S/ ",FIXED(G55,1)," millones de soles. Mientras que los  Impuesto de ",D57," alcanzaron  una participación de ",FIXED(H57*100,1),"% sumando S/ ",FIXED(G57,1)," millones de soles y el impuesto ",D64," representó el ",FIXED(H64*100,1),"%, sumando S/ ",FIXED(G64,1)," millones de soles. Los impuestos aduaneros fueron S/", FIXED(G69,1), " millones de soles.")</f>
        <v>En el año 2017 los impuestos de   Tercera Categoría representaron  16.6% del total de tributos internos recaudados por la suma de S/ 532.6 millones de soles. Mientras que los  Impuesto de    Quinta Categoría alcanzaron  una participación de 8.1% sumando S/ 258.3 millones de soles y el impuesto    Imp. General a las Ventas representó el 42.5%, sumando S/ 1,358.3 millones de soles. Los impuestos aduaneros fueron S/1,201.4 millones de soles.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30"/>
    </row>
    <row r="46" spans="2:19" x14ac:dyDescent="0.25">
      <c r="B46" s="107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30"/>
    </row>
    <row r="47" spans="2:19" x14ac:dyDescent="0.25">
      <c r="B47" s="98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30"/>
    </row>
    <row r="48" spans="2:19" x14ac:dyDescent="0.25">
      <c r="B48" s="98"/>
      <c r="C48" s="97"/>
      <c r="D48" s="174" t="s">
        <v>46</v>
      </c>
      <c r="E48" s="174"/>
      <c r="F48" s="174"/>
      <c r="G48" s="174"/>
      <c r="H48" s="174"/>
      <c r="I48" s="174"/>
      <c r="J48" s="174"/>
      <c r="K48" s="174"/>
      <c r="L48" s="174"/>
      <c r="M48" s="174"/>
      <c r="N48" s="110"/>
      <c r="O48" s="97"/>
      <c r="P48" s="30"/>
    </row>
    <row r="49" spans="2:21" ht="15" customHeight="1" x14ac:dyDescent="0.25">
      <c r="B49" s="17"/>
      <c r="C49" s="6"/>
      <c r="D49" s="175" t="s">
        <v>20</v>
      </c>
      <c r="E49" s="176"/>
      <c r="F49" s="177"/>
      <c r="G49" s="181">
        <v>2017</v>
      </c>
      <c r="H49" s="181"/>
      <c r="I49" s="181">
        <v>2016</v>
      </c>
      <c r="J49" s="181"/>
      <c r="K49" s="182" t="s">
        <v>4</v>
      </c>
      <c r="L49" s="183"/>
      <c r="M49" s="37" t="s">
        <v>54</v>
      </c>
      <c r="O49" s="6"/>
      <c r="P49" s="30"/>
    </row>
    <row r="50" spans="2:21" ht="15" customHeight="1" x14ac:dyDescent="0.25">
      <c r="B50" s="17"/>
      <c r="C50" s="6"/>
      <c r="D50" s="178"/>
      <c r="E50" s="179"/>
      <c r="F50" s="180"/>
      <c r="G50" s="83" t="s">
        <v>5</v>
      </c>
      <c r="H50" s="83" t="s">
        <v>6</v>
      </c>
      <c r="I50" s="83" t="s">
        <v>5</v>
      </c>
      <c r="J50" s="83" t="s">
        <v>6</v>
      </c>
      <c r="K50" s="83" t="s">
        <v>5</v>
      </c>
      <c r="L50" s="83" t="s">
        <v>7</v>
      </c>
      <c r="M50" s="83" t="s">
        <v>55</v>
      </c>
      <c r="O50" s="6"/>
      <c r="P50" s="30"/>
    </row>
    <row r="51" spans="2:21" x14ac:dyDescent="0.25">
      <c r="B51" s="17"/>
      <c r="C51" s="6"/>
      <c r="D51" s="172" t="s">
        <v>35</v>
      </c>
      <c r="E51" s="172"/>
      <c r="F51" s="172"/>
      <c r="G51" s="78">
        <f>+G68+G63+G52</f>
        <v>3198.95979059</v>
      </c>
      <c r="H51" s="80"/>
      <c r="I51" s="78">
        <f>+I68+I63+I52</f>
        <v>3631.2470201199999</v>
      </c>
      <c r="J51" s="80"/>
      <c r="K51" s="84">
        <f>+G51-I51</f>
        <v>-432.28722952999988</v>
      </c>
      <c r="L51" s="85">
        <f t="shared" ref="L51:L73" si="6">+IF(I51=0,"  - ",G51/I51-1)</f>
        <v>-0.11904649480874874</v>
      </c>
      <c r="M51" s="85">
        <v>-0.14306500452155635</v>
      </c>
      <c r="O51" s="6"/>
      <c r="P51" s="30"/>
      <c r="R51" s="149"/>
      <c r="S51" s="149"/>
      <c r="T51" s="149"/>
      <c r="U51" s="149"/>
    </row>
    <row r="52" spans="2:21" x14ac:dyDescent="0.25">
      <c r="B52" s="17"/>
      <c r="C52" s="22"/>
      <c r="D52" s="170" t="s">
        <v>11</v>
      </c>
      <c r="E52" s="170"/>
      <c r="F52" s="170"/>
      <c r="G52" s="75">
        <f>+(Cajamarca!G80+'La Libertad'!G80+Lambayeque!G80+Piura!G80+Tumbes!G80)/1000</f>
        <v>1407.4697398200001</v>
      </c>
      <c r="H52" s="81">
        <f>+G52/G$51</f>
        <v>0.43997731511355243</v>
      </c>
      <c r="I52" s="75">
        <f>+(Cajamarca!I80+'La Libertad'!I80+Lambayeque!I80+Piura!I80+Tumbes!I80)/1000</f>
        <v>1626.4239023299999</v>
      </c>
      <c r="J52" s="81">
        <f>+I52/I$51</f>
        <v>0.44789679504542557</v>
      </c>
      <c r="K52" s="86">
        <f>+G52-I52</f>
        <v>-218.95416250999983</v>
      </c>
      <c r="L52" s="87">
        <f t="shared" si="6"/>
        <v>-0.13462305995154655</v>
      </c>
      <c r="M52" s="87">
        <v>-0.15821688677363455</v>
      </c>
      <c r="O52" s="6"/>
      <c r="P52" s="30"/>
      <c r="R52" s="149" t="s">
        <v>11</v>
      </c>
      <c r="S52" s="149"/>
      <c r="T52" s="149"/>
      <c r="U52" s="150"/>
    </row>
    <row r="53" spans="2:21" x14ac:dyDescent="0.25">
      <c r="B53" s="17"/>
      <c r="C53" s="23"/>
      <c r="D53" s="171" t="s">
        <v>21</v>
      </c>
      <c r="E53" s="171"/>
      <c r="F53" s="171"/>
      <c r="G53" s="76">
        <f>+(Cajamarca!G81+'La Libertad'!G81+Lambayeque!G81+Piura!G81+Tumbes!G81)/1000</f>
        <v>49.380075949999998</v>
      </c>
      <c r="H53" s="59">
        <f t="shared" ref="H53:H68" si="7">+G53/G$51</f>
        <v>1.5436291539285833E-2</v>
      </c>
      <c r="I53" s="76">
        <f>+(Cajamarca!I81+'La Libertad'!I81+Lambayeque!I81+Piura!I81+Tumbes!I81)/1000</f>
        <v>46.301673010000002</v>
      </c>
      <c r="J53" s="59">
        <f t="shared" ref="J53:J68" si="8">+I53/I$51</f>
        <v>1.2750901481901909E-2</v>
      </c>
      <c r="K53" s="49">
        <f t="shared" ref="K53:K68" si="9">+G53-I53</f>
        <v>3.0784029399999966</v>
      </c>
      <c r="L53" s="88">
        <f t="shared" si="6"/>
        <v>6.6485782043666841E-2</v>
      </c>
      <c r="M53" s="88">
        <v>3.7408879615057566E-2</v>
      </c>
      <c r="O53" s="42"/>
      <c r="P53" s="30"/>
      <c r="R53" s="149" t="s">
        <v>23</v>
      </c>
      <c r="S53" s="149"/>
      <c r="T53" s="149"/>
      <c r="U53" s="150">
        <v>532.56479866999996</v>
      </c>
    </row>
    <row r="54" spans="2:21" x14ac:dyDescent="0.25">
      <c r="B54" s="17"/>
      <c r="C54" s="23"/>
      <c r="D54" s="171" t="s">
        <v>22</v>
      </c>
      <c r="E54" s="171"/>
      <c r="F54" s="171"/>
      <c r="G54" s="76">
        <f>+(Cajamarca!G82+'La Libertad'!G82+Lambayeque!G82+Piura!G82+Tumbes!G82)/1000</f>
        <v>62.721880219999996</v>
      </c>
      <c r="H54" s="59">
        <f t="shared" si="7"/>
        <v>1.9606961114203906E-2</v>
      </c>
      <c r="I54" s="76">
        <f>+(Cajamarca!I82+'La Libertad'!I82+Lambayeque!I82+Piura!I82+Tumbes!I82)/1000</f>
        <v>66.460304289999996</v>
      </c>
      <c r="J54" s="59">
        <f t="shared" si="8"/>
        <v>1.8302336338386509E-2</v>
      </c>
      <c r="K54" s="49">
        <f t="shared" si="9"/>
        <v>-3.7384240700000007</v>
      </c>
      <c r="L54" s="88">
        <f t="shared" si="6"/>
        <v>-5.6250480793578084E-2</v>
      </c>
      <c r="M54" s="88">
        <v>-8.1981074814651E-2</v>
      </c>
      <c r="O54" s="42"/>
      <c r="P54" s="30"/>
      <c r="R54" s="149" t="s">
        <v>25</v>
      </c>
      <c r="S54" s="149"/>
      <c r="T54" s="149"/>
      <c r="U54" s="150">
        <v>258.29292219999996</v>
      </c>
    </row>
    <row r="55" spans="2:21" x14ac:dyDescent="0.25">
      <c r="B55" s="17"/>
      <c r="C55" s="23"/>
      <c r="D55" s="171" t="s">
        <v>23</v>
      </c>
      <c r="E55" s="171"/>
      <c r="F55" s="171"/>
      <c r="G55" s="76">
        <f>+(Cajamarca!G83+'La Libertad'!G83+Lambayeque!G83+Piura!G83+Tumbes!G83)/1000</f>
        <v>532.56479866999996</v>
      </c>
      <c r="H55" s="59">
        <f t="shared" si="7"/>
        <v>0.1664806166793914</v>
      </c>
      <c r="I55" s="76">
        <f>+(Cajamarca!I83+'La Libertad'!I83+Lambayeque!I83+Piura!I83+Tumbes!I83)/1000</f>
        <v>808.38930711</v>
      </c>
      <c r="J55" s="59">
        <f t="shared" si="8"/>
        <v>0.22262030168448457</v>
      </c>
      <c r="K55" s="49">
        <f t="shared" si="9"/>
        <v>-275.82450844000005</v>
      </c>
      <c r="L55" s="88">
        <f t="shared" si="6"/>
        <v>-0.34120256912610025</v>
      </c>
      <c r="M55" s="88">
        <v>-0.35916416687101471</v>
      </c>
      <c r="O55" s="42"/>
      <c r="P55" s="30"/>
      <c r="R55" s="149" t="s">
        <v>27</v>
      </c>
      <c r="S55" s="149"/>
      <c r="T55" s="149"/>
      <c r="U55" s="150">
        <v>167.48759007999999</v>
      </c>
    </row>
    <row r="56" spans="2:21" x14ac:dyDescent="0.25">
      <c r="B56" s="17"/>
      <c r="C56" s="23"/>
      <c r="D56" s="171" t="s">
        <v>24</v>
      </c>
      <c r="E56" s="171"/>
      <c r="F56" s="171"/>
      <c r="G56" s="76">
        <f>+(Cajamarca!G84+'La Libertad'!G84+Lambayeque!G84+Piura!G84+Tumbes!G84)/1000</f>
        <v>46.295673950000001</v>
      </c>
      <c r="H56" s="59">
        <f t="shared" si="7"/>
        <v>1.4472102489747601E-2</v>
      </c>
      <c r="I56" s="76">
        <f>+(Cajamarca!I84+'La Libertad'!I84+Lambayeque!I84+Piura!I84+Tumbes!I84)/1000</f>
        <v>47.901836590000009</v>
      </c>
      <c r="J56" s="59">
        <f t="shared" si="8"/>
        <v>1.3191566512711939E-2</v>
      </c>
      <c r="K56" s="49">
        <f t="shared" si="9"/>
        <v>-1.606162640000008</v>
      </c>
      <c r="L56" s="88">
        <f t="shared" si="6"/>
        <v>-3.3530293498920005E-2</v>
      </c>
      <c r="M56" s="88">
        <v>-5.9880335692907627E-2</v>
      </c>
      <c r="O56" s="42"/>
      <c r="P56" s="30"/>
      <c r="R56" s="149" t="s">
        <v>57</v>
      </c>
      <c r="S56" s="149"/>
      <c r="T56" s="149"/>
      <c r="U56" s="150">
        <v>114.07415898000001</v>
      </c>
    </row>
    <row r="57" spans="2:21" x14ac:dyDescent="0.25">
      <c r="B57" s="17"/>
      <c r="C57" s="23"/>
      <c r="D57" s="171" t="s">
        <v>25</v>
      </c>
      <c r="E57" s="171"/>
      <c r="F57" s="171"/>
      <c r="G57" s="76">
        <f>+(Cajamarca!G85+'La Libertad'!G85+Lambayeque!G85+Piura!G85+Tumbes!G85)/1000</f>
        <v>258.29292219999996</v>
      </c>
      <c r="H57" s="59">
        <f t="shared" si="7"/>
        <v>8.0742784876443138E-2</v>
      </c>
      <c r="I57" s="76">
        <f>+(Cajamarca!I85+'La Libertad'!I85+Lambayeque!I85+Piura!I85+Tumbes!I85)/1000</f>
        <v>276.99967863000006</v>
      </c>
      <c r="J57" s="59">
        <f t="shared" si="8"/>
        <v>7.6282246042530644E-2</v>
      </c>
      <c r="K57" s="49">
        <f t="shared" si="9"/>
        <v>-18.706756430000098</v>
      </c>
      <c r="L57" s="88">
        <f t="shared" si="6"/>
        <v>-6.7533495065846272E-2</v>
      </c>
      <c r="M57" s="88">
        <v>-9.2956466509460545E-2</v>
      </c>
      <c r="O57" s="42"/>
      <c r="P57" s="30"/>
      <c r="R57" s="149" t="s">
        <v>29</v>
      </c>
      <c r="S57" s="149"/>
      <c r="T57" s="149"/>
      <c r="U57" s="150">
        <v>89.816497730000009</v>
      </c>
    </row>
    <row r="58" spans="2:21" ht="15" customHeight="1" x14ac:dyDescent="0.25">
      <c r="B58" s="17"/>
      <c r="C58" s="23"/>
      <c r="D58" s="171" t="s">
        <v>26</v>
      </c>
      <c r="E58" s="171"/>
      <c r="F58" s="171"/>
      <c r="G58" s="76">
        <f>+(Cajamarca!G86+'La Libertad'!G86+Lambayeque!G86+Piura!G86+Tumbes!G86)/1000</f>
        <v>45.282230030000001</v>
      </c>
      <c r="H58" s="59">
        <f t="shared" si="7"/>
        <v>1.4155298282648427E-2</v>
      </c>
      <c r="I58" s="76">
        <f>+(Cajamarca!I86+'La Libertad'!I86+Lambayeque!I86+Piura!I86+Tumbes!I86)/1000</f>
        <v>39.768760910000005</v>
      </c>
      <c r="J58" s="59">
        <f t="shared" si="8"/>
        <v>1.0951819220683529E-2</v>
      </c>
      <c r="K58" s="49">
        <f t="shared" si="9"/>
        <v>5.5134691199999963</v>
      </c>
      <c r="L58" s="88">
        <f t="shared" si="6"/>
        <v>0.13863819223529328</v>
      </c>
      <c r="M58" s="88">
        <v>0.10759411065956903</v>
      </c>
      <c r="O58" s="42"/>
      <c r="P58" s="30"/>
      <c r="R58" s="149" t="s">
        <v>22</v>
      </c>
      <c r="S58" s="149"/>
      <c r="T58" s="149"/>
      <c r="U58" s="150">
        <v>62.721880219999996</v>
      </c>
    </row>
    <row r="59" spans="2:21" ht="15" customHeight="1" x14ac:dyDescent="0.25">
      <c r="B59" s="17"/>
      <c r="C59" s="23"/>
      <c r="D59" s="171" t="s">
        <v>27</v>
      </c>
      <c r="E59" s="171"/>
      <c r="F59" s="171"/>
      <c r="G59" s="76">
        <f>+(Cajamarca!G87+'La Libertad'!G87+Lambayeque!G87+Piura!G87+Tumbes!G87)/1000</f>
        <v>167.48759007999999</v>
      </c>
      <c r="H59" s="59">
        <f t="shared" si="7"/>
        <v>5.235689131594537E-2</v>
      </c>
      <c r="I59" s="76">
        <f>+(Cajamarca!I87+'La Libertad'!I87+Lambayeque!I87+Piura!I87+Tumbes!I87)/1000</f>
        <v>224.03111865000002</v>
      </c>
      <c r="J59" s="59">
        <f t="shared" si="8"/>
        <v>6.1695367296328026E-2</v>
      </c>
      <c r="K59" s="49">
        <f t="shared" si="9"/>
        <v>-56.543528570000035</v>
      </c>
      <c r="L59" s="88">
        <f t="shared" si="6"/>
        <v>-0.25239140397427118</v>
      </c>
      <c r="M59" s="88">
        <v>-0.27277436881771588</v>
      </c>
      <c r="O59" s="42"/>
      <c r="P59" s="30"/>
      <c r="R59" s="149" t="s">
        <v>21</v>
      </c>
      <c r="S59" s="149"/>
      <c r="T59" s="149"/>
      <c r="U59" s="150">
        <v>49.380075949999998</v>
      </c>
    </row>
    <row r="60" spans="2:21" ht="15" customHeight="1" x14ac:dyDescent="0.25">
      <c r="B60" s="17"/>
      <c r="C60" s="23"/>
      <c r="D60" s="171" t="s">
        <v>28</v>
      </c>
      <c r="E60" s="171"/>
      <c r="F60" s="171"/>
      <c r="G60" s="76">
        <f>+(Cajamarca!G88+'La Libertad'!G88+Lambayeque!G88+Piura!G88+Tumbes!G88)/1000</f>
        <v>41.553912010000005</v>
      </c>
      <c r="H60" s="59">
        <f t="shared" si="7"/>
        <v>1.2989820044701473E-2</v>
      </c>
      <c r="I60" s="76">
        <f>+(Cajamarca!I88+'La Libertad'!I88+Lambayeque!I88+Piura!I88+Tumbes!I88)/1000</f>
        <v>41.462320200000001</v>
      </c>
      <c r="J60" s="59">
        <f t="shared" si="8"/>
        <v>1.1418204261584445E-2</v>
      </c>
      <c r="K60" s="49">
        <f t="shared" si="9"/>
        <v>9.1591810000004159E-2</v>
      </c>
      <c r="L60" s="88">
        <f t="shared" si="6"/>
        <v>2.2090372549870008E-3</v>
      </c>
      <c r="M60" s="88">
        <v>-2.5115409896564911E-2</v>
      </c>
      <c r="O60" s="42"/>
      <c r="P60" s="30"/>
      <c r="R60" s="149" t="s">
        <v>24</v>
      </c>
      <c r="S60" s="149"/>
      <c r="T60" s="149"/>
      <c r="U60" s="150">
        <v>46.295673950000001</v>
      </c>
    </row>
    <row r="61" spans="2:21" ht="15" customHeight="1" x14ac:dyDescent="0.25">
      <c r="B61" s="17"/>
      <c r="C61" s="23"/>
      <c r="D61" s="171" t="s">
        <v>57</v>
      </c>
      <c r="E61" s="171"/>
      <c r="F61" s="171"/>
      <c r="G61" s="76">
        <f>+(Cajamarca!G89+'La Libertad'!G89+Lambayeque!G89+Piura!G89+Tumbes!G89)/1000</f>
        <v>114.07415898000001</v>
      </c>
      <c r="H61" s="59">
        <f t="shared" si="7"/>
        <v>3.565976643894006E-2</v>
      </c>
      <c r="I61" s="76">
        <f>+(Cajamarca!I89+'La Libertad'!I89+Lambayeque!I89+Piura!I89+Tumbes!I89)/1000</f>
        <v>0</v>
      </c>
      <c r="J61" s="59">
        <f t="shared" si="8"/>
        <v>0</v>
      </c>
      <c r="K61" s="49">
        <f t="shared" si="9"/>
        <v>114.07415898000001</v>
      </c>
      <c r="L61" s="88" t="str">
        <f t="shared" si="6"/>
        <v xml:space="preserve">  - </v>
      </c>
      <c r="M61" s="88">
        <v>0</v>
      </c>
      <c r="O61" s="42"/>
      <c r="P61" s="30"/>
      <c r="R61" s="149" t="s">
        <v>26</v>
      </c>
      <c r="S61" s="149"/>
      <c r="T61" s="149"/>
      <c r="U61" s="150">
        <v>45.282230030000001</v>
      </c>
    </row>
    <row r="62" spans="2:21" ht="15" customHeight="1" x14ac:dyDescent="0.25">
      <c r="B62" s="17"/>
      <c r="C62" s="23"/>
      <c r="D62" s="171" t="s">
        <v>29</v>
      </c>
      <c r="E62" s="171"/>
      <c r="F62" s="171"/>
      <c r="G62" s="76">
        <f>+(Cajamarca!G90+'La Libertad'!G90+Lambayeque!G90+Piura!G90+Tumbes!G90)/1000</f>
        <v>89.816497730000009</v>
      </c>
      <c r="H62" s="59">
        <f t="shared" si="7"/>
        <v>2.8076782332245167E-2</v>
      </c>
      <c r="I62" s="76">
        <f>+(Cajamarca!I90+'La Libertad'!I90+Lambayeque!I90+Piura!I90+Tumbes!I90)/1000</f>
        <v>75.108902939999993</v>
      </c>
      <c r="J62" s="59">
        <f t="shared" si="8"/>
        <v>2.0684052206814039E-2</v>
      </c>
      <c r="K62" s="49">
        <f t="shared" si="9"/>
        <v>14.707594790000016</v>
      </c>
      <c r="L62" s="88">
        <f t="shared" si="6"/>
        <v>0.19581693000827127</v>
      </c>
      <c r="M62" s="88">
        <v>0.16321391477660074</v>
      </c>
      <c r="O62" s="42"/>
      <c r="P62" s="30"/>
      <c r="R62" s="149" t="s">
        <v>28</v>
      </c>
      <c r="S62" s="149"/>
      <c r="T62" s="149"/>
      <c r="U62" s="150">
        <v>41.553912010000005</v>
      </c>
    </row>
    <row r="63" spans="2:21" ht="15" customHeight="1" x14ac:dyDescent="0.25">
      <c r="B63" s="17"/>
      <c r="C63" s="23"/>
      <c r="D63" s="170" t="s">
        <v>30</v>
      </c>
      <c r="E63" s="170"/>
      <c r="F63" s="170"/>
      <c r="G63" s="75">
        <f>+(Cajamarca!G91+'La Libertad'!G91+Lambayeque!G91+Piura!G91+Tumbes!G91)/1000</f>
        <v>1405.1903401700001</v>
      </c>
      <c r="H63" s="81">
        <f t="shared" si="7"/>
        <v>0.43926477109949352</v>
      </c>
      <c r="I63" s="75">
        <f>+(Cajamarca!I91+'La Libertad'!I91+Lambayeque!I91+Piura!I91+Tumbes!I91)/1000</f>
        <v>1574.13362336</v>
      </c>
      <c r="J63" s="81">
        <f t="shared" si="8"/>
        <v>0.43349670640362564</v>
      </c>
      <c r="K63" s="86">
        <f t="shared" si="9"/>
        <v>-168.94328318999987</v>
      </c>
      <c r="L63" s="87">
        <f t="shared" si="6"/>
        <v>-0.10732461379573943</v>
      </c>
      <c r="M63" s="87">
        <v>-0.13166271144514585</v>
      </c>
      <c r="O63" s="42"/>
      <c r="P63" s="30"/>
    </row>
    <row r="64" spans="2:21" ht="15" customHeight="1" x14ac:dyDescent="0.25">
      <c r="B64" s="17"/>
      <c r="C64" s="23"/>
      <c r="D64" s="171" t="s">
        <v>31</v>
      </c>
      <c r="E64" s="171"/>
      <c r="F64" s="171"/>
      <c r="G64" s="76">
        <f>+(Cajamarca!G92+'La Libertad'!G92+Lambayeque!G92+Piura!G92+Tumbes!G92)/1000</f>
        <v>1358.3388202600001</v>
      </c>
      <c r="H64" s="59">
        <f t="shared" si="7"/>
        <v>0.42461891026441284</v>
      </c>
      <c r="I64" s="76">
        <f>+(Cajamarca!I92+'La Libertad'!I92+Lambayeque!I92+Piura!I92+Tumbes!I92)/1000</f>
        <v>1533.4970773299999</v>
      </c>
      <c r="J64" s="59">
        <f t="shared" si="8"/>
        <v>0.4223059100174692</v>
      </c>
      <c r="K64" s="49">
        <f t="shared" si="9"/>
        <v>-175.15825706999976</v>
      </c>
      <c r="L64" s="88">
        <f t="shared" si="6"/>
        <v>-0.11422144825666769</v>
      </c>
      <c r="M64" s="88">
        <v>-0.13837150909764862</v>
      </c>
      <c r="O64" s="42"/>
      <c r="P64" s="30"/>
    </row>
    <row r="65" spans="2:20" ht="15" customHeight="1" x14ac:dyDescent="0.25">
      <c r="B65" s="17"/>
      <c r="C65" s="23"/>
      <c r="D65" s="171" t="s">
        <v>32</v>
      </c>
      <c r="E65" s="171"/>
      <c r="F65" s="171"/>
      <c r="G65" s="76">
        <f>+(Cajamarca!G93+'La Libertad'!G93+Lambayeque!G93+Piura!G93+Tumbes!G93)/1000</f>
        <v>46.851519909999993</v>
      </c>
      <c r="H65" s="59">
        <f t="shared" si="7"/>
        <v>1.4645860835080685E-2</v>
      </c>
      <c r="I65" s="76">
        <f>+(Cajamarca!I93+'La Libertad'!I93+Lambayeque!I93+Piura!I93+Tumbes!I93)/1000</f>
        <v>40.636546029999998</v>
      </c>
      <c r="J65" s="59">
        <f t="shared" si="8"/>
        <v>1.1190796386156374E-2</v>
      </c>
      <c r="K65" s="49">
        <f t="shared" si="9"/>
        <v>6.2149738799999952</v>
      </c>
      <c r="L65" s="88">
        <f t="shared" si="6"/>
        <v>0.15294050521448788</v>
      </c>
      <c r="M65" s="88">
        <v>0.12150648223869887</v>
      </c>
      <c r="O65" s="42"/>
      <c r="P65" s="30"/>
    </row>
    <row r="66" spans="2:20" x14ac:dyDescent="0.25">
      <c r="B66" s="17"/>
      <c r="C66" s="23"/>
      <c r="D66" s="171" t="s">
        <v>33</v>
      </c>
      <c r="E66" s="171"/>
      <c r="F66" s="171"/>
      <c r="G66" s="76">
        <f>+(Cajamarca!G94+'La Libertad'!G94+Lambayeque!G94+Piura!G94+Tumbes!G94)/1000</f>
        <v>0</v>
      </c>
      <c r="H66" s="59">
        <f t="shared" si="7"/>
        <v>0</v>
      </c>
      <c r="I66" s="76">
        <f>+(Cajamarca!I94+'La Libertad'!I94+Lambayeque!I94+Piura!I94+Tumbes!I94)/1000</f>
        <v>0</v>
      </c>
      <c r="J66" s="59">
        <f t="shared" si="8"/>
        <v>0</v>
      </c>
      <c r="K66" s="49">
        <f t="shared" si="9"/>
        <v>0</v>
      </c>
      <c r="L66" s="88" t="str">
        <f t="shared" si="6"/>
        <v xml:space="preserve">  - </v>
      </c>
      <c r="M66" s="88">
        <v>0</v>
      </c>
      <c r="O66" s="42"/>
      <c r="P66" s="30"/>
    </row>
    <row r="67" spans="2:20" x14ac:dyDescent="0.25">
      <c r="B67" s="17"/>
      <c r="C67" s="23"/>
      <c r="D67" s="171" t="s">
        <v>34</v>
      </c>
      <c r="E67" s="171"/>
      <c r="F67" s="171"/>
      <c r="G67" s="76">
        <f>+(Cajamarca!G95+'La Libertad'!G95+Lambayeque!G95+Piura!G95+Tumbes!G95)/1000</f>
        <v>0</v>
      </c>
      <c r="H67" s="59">
        <f t="shared" si="7"/>
        <v>0</v>
      </c>
      <c r="I67" s="76">
        <f>+(Cajamarca!I95+'La Libertad'!I95+Lambayeque!I95+Piura!I95+Tumbes!I95)/1000</f>
        <v>0</v>
      </c>
      <c r="J67" s="59">
        <f t="shared" si="8"/>
        <v>0</v>
      </c>
      <c r="K67" s="49">
        <f t="shared" si="9"/>
        <v>0</v>
      </c>
      <c r="L67" s="88" t="str">
        <f t="shared" si="6"/>
        <v xml:space="preserve">  - </v>
      </c>
      <c r="M67" s="88">
        <v>0</v>
      </c>
      <c r="O67" s="42"/>
      <c r="P67" s="30"/>
    </row>
    <row r="68" spans="2:20" x14ac:dyDescent="0.25">
      <c r="B68" s="17"/>
      <c r="C68" s="23"/>
      <c r="D68" s="170" t="s">
        <v>17</v>
      </c>
      <c r="E68" s="170"/>
      <c r="F68" s="170"/>
      <c r="G68" s="77">
        <f>+(Cajamarca!G96+'La Libertad'!G96+Lambayeque!G96+Piura!G96+Tumbes!G96)/1000</f>
        <v>386.29971059999997</v>
      </c>
      <c r="H68" s="81">
        <f t="shared" si="7"/>
        <v>0.12075791378695411</v>
      </c>
      <c r="I68" s="77">
        <f>+(Cajamarca!I96+'La Libertad'!I96+Lambayeque!I96+Piura!I96+Tumbes!I96)/1000</f>
        <v>430.68949443000002</v>
      </c>
      <c r="J68" s="81">
        <f t="shared" si="8"/>
        <v>0.11860649855094883</v>
      </c>
      <c r="K68" s="86">
        <f t="shared" si="9"/>
        <v>-44.389783830000056</v>
      </c>
      <c r="L68" s="87">
        <f t="shared" si="6"/>
        <v>-0.10306679035379795</v>
      </c>
      <c r="M68" s="87">
        <v>-0.12752097423601139</v>
      </c>
      <c r="O68" s="42"/>
      <c r="P68" s="30"/>
    </row>
    <row r="69" spans="2:20" x14ac:dyDescent="0.25">
      <c r="B69" s="17"/>
      <c r="C69" s="22"/>
      <c r="D69" s="172" t="s">
        <v>62</v>
      </c>
      <c r="E69" s="172"/>
      <c r="F69" s="172"/>
      <c r="G69" s="78">
        <f>+(Cajamarca!G97+'La Libertad'!G97+Lambayeque!G97+Piura!G97+Tumbes!G97)/1000</f>
        <v>1201.4156454900001</v>
      </c>
      <c r="H69" s="80"/>
      <c r="I69" s="78">
        <f>+(Cajamarca!I97+'La Libertad'!I97+Lambayeque!I97+Piura!I97+Tumbes!I97)/1000</f>
        <v>1127.6892061400001</v>
      </c>
      <c r="J69" s="80"/>
      <c r="K69" s="84">
        <f>+G69-I69</f>
        <v>73.726439349999964</v>
      </c>
      <c r="L69" s="85">
        <f t="shared" si="6"/>
        <v>6.5378332033841469E-2</v>
      </c>
      <c r="M69" s="85">
        <v>3.6331623365357668E-2</v>
      </c>
      <c r="O69" s="6"/>
      <c r="P69" s="30"/>
    </row>
    <row r="70" spans="2:20" x14ac:dyDescent="0.25">
      <c r="B70" s="17"/>
      <c r="C70" s="23"/>
      <c r="D70" s="171" t="s">
        <v>58</v>
      </c>
      <c r="E70" s="171"/>
      <c r="F70" s="171"/>
      <c r="G70" s="76">
        <f>+(Cajamarca!G98+'La Libertad'!G98+Lambayeque!G98+Piura!G98+Tumbes!G98)/1000</f>
        <v>43.138125830984087</v>
      </c>
      <c r="H70" s="59">
        <f>+IF(G70=0,0,G70/G$69)</f>
        <v>3.5906079626081534E-2</v>
      </c>
      <c r="I70" s="76">
        <f>+(Cajamarca!I98+'La Libertad'!I98+Lambayeque!I98+Piura!I98+Tumbes!I98)/1000</f>
        <v>55.754944824397967</v>
      </c>
      <c r="J70" s="59">
        <f>+IF(I70=0,0,I70/I$69)</f>
        <v>4.944176508990733E-2</v>
      </c>
      <c r="K70" s="49">
        <f t="shared" ref="K70:K74" si="10">+G70-I70</f>
        <v>-12.616818993413879</v>
      </c>
      <c r="L70" s="88">
        <f t="shared" si="6"/>
        <v>-0.22629058342988173</v>
      </c>
      <c r="M70" s="88">
        <v>-0.24738516677312627</v>
      </c>
      <c r="O70" s="6"/>
      <c r="P70" s="30"/>
    </row>
    <row r="71" spans="2:20" x14ac:dyDescent="0.25">
      <c r="B71" s="17"/>
      <c r="C71" s="23"/>
      <c r="D71" s="171" t="s">
        <v>59</v>
      </c>
      <c r="E71" s="171"/>
      <c r="F71" s="171"/>
      <c r="G71" s="76">
        <f>+(Cajamarca!G99+'La Libertad'!G99+Lambayeque!G99+Piura!G99+Tumbes!G99)/1000</f>
        <v>1018.2632367436698</v>
      </c>
      <c r="H71" s="59">
        <f t="shared" ref="H71:H73" si="11">+IF(G71=0,0,G71/G$69)</f>
        <v>0.84755283532899961</v>
      </c>
      <c r="I71" s="76">
        <f>+(Cajamarca!I99+'La Libertad'!I99+Lambayeque!I99+Piura!I99+Tumbes!I99)/1000</f>
        <v>1008.406021071696</v>
      </c>
      <c r="J71" s="59">
        <f t="shared" ref="J71:J73" si="12">+IF(I71=0,0,I71/I$69)</f>
        <v>0.89422335124000885</v>
      </c>
      <c r="K71" s="49">
        <f t="shared" si="10"/>
        <v>9.8572156719737904</v>
      </c>
      <c r="L71" s="88">
        <f t="shared" si="6"/>
        <v>9.7750464257422287E-3</v>
      </c>
      <c r="M71" s="88">
        <v>-1.7755682060391131E-2</v>
      </c>
      <c r="O71" s="6"/>
      <c r="P71" s="30"/>
    </row>
    <row r="72" spans="2:20" x14ac:dyDescent="0.25">
      <c r="B72" s="17"/>
      <c r="C72" s="23"/>
      <c r="D72" s="171" t="s">
        <v>60</v>
      </c>
      <c r="E72" s="171"/>
      <c r="F72" s="171"/>
      <c r="G72" s="76">
        <f>+(Cajamarca!G100+'La Libertad'!G100+Lambayeque!G100+Piura!G100+Tumbes!G100)/1000</f>
        <v>137.84225759171508</v>
      </c>
      <c r="H72" s="59">
        <f t="shared" si="11"/>
        <v>0.11473319671602562</v>
      </c>
      <c r="I72" s="76">
        <f>+(Cajamarca!I100+'La Libertad'!I100+Lambayeque!I100+Piura!I100+Tumbes!I100)/1000</f>
        <v>54.839129650912909</v>
      </c>
      <c r="J72" s="59">
        <f t="shared" si="12"/>
        <v>4.8629648445978613E-2</v>
      </c>
      <c r="K72" s="49">
        <f t="shared" si="10"/>
        <v>83.003127940802173</v>
      </c>
      <c r="L72" s="88">
        <f t="shared" si="6"/>
        <v>1.5135748592140614</v>
      </c>
      <c r="M72" s="88">
        <v>1.4450442025855983</v>
      </c>
      <c r="O72" s="6"/>
      <c r="P72" s="30"/>
    </row>
    <row r="73" spans="2:20" x14ac:dyDescent="0.25">
      <c r="B73" s="17"/>
      <c r="C73" s="23"/>
      <c r="D73" s="171" t="s">
        <v>98</v>
      </c>
      <c r="E73" s="171"/>
      <c r="F73" s="171"/>
      <c r="G73" s="76">
        <f>+(Cajamarca!G101+'La Libertad'!G101+Lambayeque!G101+Piura!G101+Tumbes!G101)/1000</f>
        <v>2.1720253236312455</v>
      </c>
      <c r="H73" s="59">
        <f t="shared" si="11"/>
        <v>1.8078883288933532E-3</v>
      </c>
      <c r="I73" s="76">
        <f>+(Cajamarca!I101+'La Libertad'!I101+Lambayeque!I101+Piura!I101+Tumbes!I101)/1000</f>
        <v>8.6891105929931349</v>
      </c>
      <c r="J73" s="59">
        <f t="shared" si="12"/>
        <v>7.7052352241051784E-3</v>
      </c>
      <c r="K73" s="49">
        <f t="shared" si="10"/>
        <v>-6.517085269361889</v>
      </c>
      <c r="L73" s="88">
        <f t="shared" si="6"/>
        <v>-0.75002903917660357</v>
      </c>
      <c r="M73" s="88">
        <v>-0.75684430231487021</v>
      </c>
      <c r="O73" s="6"/>
      <c r="P73" s="30"/>
    </row>
    <row r="74" spans="2:20" x14ac:dyDescent="0.25">
      <c r="B74" s="17"/>
      <c r="C74" s="22"/>
      <c r="D74" s="164" t="s">
        <v>63</v>
      </c>
      <c r="E74" s="164"/>
      <c r="F74" s="164"/>
      <c r="G74" s="79">
        <f>+G69+G51</f>
        <v>4400.3754360800003</v>
      </c>
      <c r="H74" s="82"/>
      <c r="I74" s="79">
        <f>+I69+I51</f>
        <v>4758.9362262599998</v>
      </c>
      <c r="J74" s="82"/>
      <c r="K74" s="89">
        <f t="shared" si="10"/>
        <v>-358.56079017999946</v>
      </c>
      <c r="L74" s="90">
        <f>+G74/I74-1</f>
        <v>-7.5344735279587627E-2</v>
      </c>
      <c r="M74" s="90">
        <v>-0.10055473935564252</v>
      </c>
      <c r="O74" s="6"/>
      <c r="P74" s="30"/>
    </row>
    <row r="75" spans="2:20" x14ac:dyDescent="0.25">
      <c r="B75" s="17"/>
      <c r="C75" s="22"/>
      <c r="D75" s="165" t="s">
        <v>85</v>
      </c>
      <c r="E75" s="165"/>
      <c r="F75" s="165"/>
      <c r="G75" s="165"/>
      <c r="H75" s="165"/>
      <c r="I75" s="165"/>
      <c r="J75" s="165"/>
      <c r="K75" s="165"/>
      <c r="L75" s="165"/>
      <c r="M75" s="165"/>
      <c r="O75" s="6"/>
      <c r="P75" s="30"/>
    </row>
    <row r="76" spans="2:20" x14ac:dyDescent="0.25"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31"/>
    </row>
    <row r="79" spans="2:20" x14ac:dyDescent="0.25">
      <c r="B79" s="65" t="s">
        <v>36</v>
      </c>
      <c r="C79" s="93"/>
      <c r="D79" s="93"/>
      <c r="E79" s="93"/>
      <c r="F79" s="93"/>
      <c r="G79" s="94"/>
      <c r="H79" s="94"/>
      <c r="I79" s="94"/>
      <c r="J79" s="94"/>
      <c r="K79" s="94"/>
      <c r="L79" s="94"/>
      <c r="M79" s="94"/>
      <c r="N79" s="94"/>
      <c r="O79" s="94"/>
      <c r="P79" s="29"/>
      <c r="R79" s="149"/>
      <c r="S79" s="149"/>
      <c r="T79" s="149"/>
    </row>
    <row r="80" spans="2:20" x14ac:dyDescent="0.25">
      <c r="B80" s="98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30"/>
      <c r="R80" s="149"/>
      <c r="S80" s="149" t="s">
        <v>47</v>
      </c>
      <c r="T80" s="149" t="s">
        <v>99</v>
      </c>
    </row>
    <row r="81" spans="2:20" x14ac:dyDescent="0.25">
      <c r="B81" s="98"/>
      <c r="C81" s="189" t="s">
        <v>88</v>
      </c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30"/>
      <c r="R81" s="149">
        <v>2007</v>
      </c>
      <c r="S81" s="150">
        <v>1697.3330528800002</v>
      </c>
      <c r="T81" s="151">
        <v>0.27213819046161269</v>
      </c>
    </row>
    <row r="82" spans="2:20" x14ac:dyDescent="0.25">
      <c r="B82" s="98"/>
      <c r="C82" s="190" t="s">
        <v>69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30"/>
      <c r="R82" s="149">
        <v>2008</v>
      </c>
      <c r="S82" s="150">
        <v>2021.2276098899999</v>
      </c>
      <c r="T82" s="151">
        <v>0.19082557572329262</v>
      </c>
    </row>
    <row r="83" spans="2:20" ht="15" customHeight="1" x14ac:dyDescent="0.25">
      <c r="B83" s="98"/>
      <c r="C83" s="166" t="s">
        <v>37</v>
      </c>
      <c r="D83" s="167"/>
      <c r="E83" s="92">
        <v>2007</v>
      </c>
      <c r="F83" s="92">
        <v>2008</v>
      </c>
      <c r="G83" s="92">
        <v>2009</v>
      </c>
      <c r="H83" s="92">
        <v>2010</v>
      </c>
      <c r="I83" s="92">
        <v>2011</v>
      </c>
      <c r="J83" s="92">
        <v>2012</v>
      </c>
      <c r="K83" s="92">
        <v>2013</v>
      </c>
      <c r="L83" s="92">
        <v>2014</v>
      </c>
      <c r="M83" s="92">
        <v>2015</v>
      </c>
      <c r="N83" s="92">
        <v>2016</v>
      </c>
      <c r="O83" s="92">
        <v>2017</v>
      </c>
      <c r="P83" s="30"/>
      <c r="R83" s="149">
        <v>2009</v>
      </c>
      <c r="S83" s="150">
        <v>1896.7670884099998</v>
      </c>
      <c r="T83" s="151">
        <v>-6.157669768164975E-2</v>
      </c>
    </row>
    <row r="84" spans="2:20" x14ac:dyDescent="0.25">
      <c r="B84" s="98"/>
      <c r="C84" s="168" t="s">
        <v>35</v>
      </c>
      <c r="D84" s="169"/>
      <c r="E84" s="99">
        <f>+(Cajamarca!D33+'La Libertad'!D33+Lambayeque!D33+Piura!D33+Tumbes!D33)/1000</f>
        <v>1697.3330528800002</v>
      </c>
      <c r="F84" s="99">
        <f>+(Cajamarca!E33+'La Libertad'!E33+Lambayeque!E33+Piura!E33+Tumbes!E33)/1000</f>
        <v>2021.2276098899999</v>
      </c>
      <c r="G84" s="99">
        <f>+(Cajamarca!F33+'La Libertad'!F33+Lambayeque!F33+Piura!F33+Tumbes!F33)/1000</f>
        <v>1896.7670884099998</v>
      </c>
      <c r="H84" s="99">
        <f>+(Cajamarca!G33+'La Libertad'!G33+Lambayeque!G33+Piura!G33+Tumbes!G33)/1000</f>
        <v>2261.6808298799997</v>
      </c>
      <c r="I84" s="99">
        <f>+(Cajamarca!H33+'La Libertad'!H33+Lambayeque!H33+Piura!H33+Tumbes!H33)/1000</f>
        <v>2616.9056389099997</v>
      </c>
      <c r="J84" s="99">
        <f>+(Cajamarca!I33+'La Libertad'!I33+Lambayeque!I33+Piura!I33+Tumbes!I33)/1000</f>
        <v>3158.5617330800001</v>
      </c>
      <c r="K84" s="99">
        <f>+(Cajamarca!J33+'La Libertad'!J33+Lambayeque!J33+Piura!J33+Tumbes!J33)/1000</f>
        <v>3254.5536340499989</v>
      </c>
      <c r="L84" s="99">
        <f>+(Cajamarca!K33+'La Libertad'!K33+Lambayeque!K33+Piura!K33+Tumbes!K33)/1000</f>
        <v>3591.4077248599997</v>
      </c>
      <c r="M84" s="99">
        <f>+(Cajamarca!L33+'La Libertad'!L33+Lambayeque!L33+Piura!L33+Tumbes!L33)/1000</f>
        <v>3624.4510926799999</v>
      </c>
      <c r="N84" s="99">
        <f>+(Cajamarca!M33+'La Libertad'!M33+Lambayeque!M33+Piura!M33+Tumbes!M33)/1000</f>
        <v>3631.2470201199994</v>
      </c>
      <c r="O84" s="99">
        <f>+(Cajamarca!N33+'La Libertad'!N33+Lambayeque!N33+Piura!N33+Tumbes!N33)/1000</f>
        <v>3198.9597905900005</v>
      </c>
      <c r="P84" s="30"/>
      <c r="R84" s="149">
        <v>2010</v>
      </c>
      <c r="S84" s="150">
        <v>2261.6808298799997</v>
      </c>
      <c r="T84" s="151">
        <v>0.1923872170177181</v>
      </c>
    </row>
    <row r="85" spans="2:20" x14ac:dyDescent="0.25">
      <c r="B85" s="98"/>
      <c r="C85" s="199" t="s">
        <v>38</v>
      </c>
      <c r="D85" s="200"/>
      <c r="E85" s="49">
        <f>+(Cajamarca!D34+'La Libertad'!D34+Lambayeque!D34+Piura!D34+Tumbes!D34)/1000</f>
        <v>817.80503180000005</v>
      </c>
      <c r="F85" s="49">
        <f>+(Cajamarca!E34+'La Libertad'!E34+Lambayeque!E34+Piura!E34+Tumbes!E34)/1000</f>
        <v>932.83381241000006</v>
      </c>
      <c r="G85" s="49">
        <f>+(Cajamarca!F34+'La Libertad'!F34+Lambayeque!F34+Piura!F34+Tumbes!F34)/1000</f>
        <v>838.29257996999979</v>
      </c>
      <c r="H85" s="49">
        <f>+(Cajamarca!G34+'La Libertad'!G34+Lambayeque!G34+Piura!G34+Tumbes!G34)/1000</f>
        <v>1014.36551768</v>
      </c>
      <c r="I85" s="49">
        <f>+(Cajamarca!H34+'La Libertad'!H34+Lambayeque!H34+Piura!H34+Tumbes!H34)/1000</f>
        <v>1268.4499290799999</v>
      </c>
      <c r="J85" s="49">
        <f>+(Cajamarca!I34+'La Libertad'!I34+Lambayeque!I34+Piura!I34+Tumbes!I34)/1000</f>
        <v>1492.0496717799999</v>
      </c>
      <c r="K85" s="49">
        <f>+(Cajamarca!J34+'La Libertad'!J34+Lambayeque!J34+Piura!J34+Tumbes!J34)/1000</f>
        <v>1457.7611763399998</v>
      </c>
      <c r="L85" s="49">
        <f>+(Cajamarca!K34+'La Libertad'!K34+Lambayeque!K34+Piura!K34+Tumbes!K34)/1000</f>
        <v>1504.98365971</v>
      </c>
      <c r="M85" s="49">
        <f>+(Cajamarca!L34+'La Libertad'!L34+Lambayeque!L34+Piura!L34+Tumbes!L34)/1000</f>
        <v>1585.2760100199998</v>
      </c>
      <c r="N85" s="49">
        <f>+(Cajamarca!M34+'La Libertad'!M34+Lambayeque!M34+Piura!M34+Tumbes!M34)/1000</f>
        <v>1626.4239023299999</v>
      </c>
      <c r="O85" s="49">
        <f>+(Cajamarca!N34+'La Libertad'!N34+Lambayeque!N34+Piura!N34+Tumbes!N34)/1000</f>
        <v>1407.4697398200001</v>
      </c>
      <c r="P85" s="30"/>
      <c r="R85" s="149">
        <v>2011</v>
      </c>
      <c r="S85" s="150">
        <v>2616.9056389099997</v>
      </c>
      <c r="T85" s="151">
        <v>0.15706230708461533</v>
      </c>
    </row>
    <row r="86" spans="2:20" x14ac:dyDescent="0.25">
      <c r="B86" s="98"/>
      <c r="C86" s="201" t="s">
        <v>65</v>
      </c>
      <c r="D86" s="202"/>
      <c r="E86" s="49">
        <f>+(Cajamarca!D35+'La Libertad'!D35+Lambayeque!D35+Piura!D35+Tumbes!D35)/1000</f>
        <v>431.93652216999993</v>
      </c>
      <c r="F86" s="49">
        <f>+(Cajamarca!E35+'La Libertad'!E35+Lambayeque!E35+Piura!E35+Tumbes!E35)/1000</f>
        <v>566.9999733599999</v>
      </c>
      <c r="G86" s="49">
        <f>+(Cajamarca!F35+'La Libertad'!F35+Lambayeque!F35+Piura!F35+Tumbes!F35)/1000</f>
        <v>486.85691480999998</v>
      </c>
      <c r="H86" s="49">
        <f>+(Cajamarca!G35+'La Libertad'!G35+Lambayeque!G35+Piura!G35+Tumbes!G35)/1000</f>
        <v>553.75844483999992</v>
      </c>
      <c r="I86" s="49">
        <f>+(Cajamarca!H35+'La Libertad'!H35+Lambayeque!H35+Piura!H35+Tumbes!H35)/1000</f>
        <v>659.56221963000007</v>
      </c>
      <c r="J86" s="49">
        <f>+(Cajamarca!I35+'La Libertad'!I35+Lambayeque!I35+Piura!I35+Tumbes!I35)/1000</f>
        <v>763.62392831000011</v>
      </c>
      <c r="K86" s="49">
        <f>+(Cajamarca!J35+'La Libertad'!J35+Lambayeque!J35+Piura!J35+Tumbes!J35)/1000</f>
        <v>757.15474017999998</v>
      </c>
      <c r="L86" s="49">
        <f>+(Cajamarca!K35+'La Libertad'!K35+Lambayeque!K35+Piura!K35+Tumbes!K35)/1000</f>
        <v>723.1179210900001</v>
      </c>
      <c r="M86" s="49">
        <f>+(Cajamarca!L35+'La Libertad'!L35+Lambayeque!L35+Piura!L35+Tumbes!L35)/1000</f>
        <v>776.44919706999985</v>
      </c>
      <c r="N86" s="49">
        <f>+(Cajamarca!M35+'La Libertad'!M35+Lambayeque!M35+Piura!M35+Tumbes!M35)/1000</f>
        <v>808.38930711</v>
      </c>
      <c r="O86" s="49">
        <f>+(Cajamarca!N35+'La Libertad'!N35+Lambayeque!N35+Piura!N35+Tumbes!N35)/1000</f>
        <v>532.56479866999996</v>
      </c>
      <c r="P86" s="30"/>
      <c r="R86" s="149">
        <v>2012</v>
      </c>
      <c r="S86" s="150">
        <v>3158.5617330800001</v>
      </c>
      <c r="T86" s="151">
        <v>0.20698342581263751</v>
      </c>
    </row>
    <row r="87" spans="2:20" x14ac:dyDescent="0.25">
      <c r="B87" s="98"/>
      <c r="C87" s="201" t="s">
        <v>66</v>
      </c>
      <c r="D87" s="202"/>
      <c r="E87" s="49">
        <f>+(Cajamarca!D36+'La Libertad'!D36+Lambayeque!D36+Piura!D36+Tumbes!D36)/1000</f>
        <v>102.31589879000001</v>
      </c>
      <c r="F87" s="49">
        <f>+(Cajamarca!E36+'La Libertad'!E36+Lambayeque!E36+Piura!E36+Tumbes!E36)/1000</f>
        <v>129.88328478</v>
      </c>
      <c r="G87" s="49">
        <f>+(Cajamarca!F36+'La Libertad'!F36+Lambayeque!F36+Piura!F36+Tumbes!F36)/1000</f>
        <v>147.53532147999999</v>
      </c>
      <c r="H87" s="49">
        <f>+(Cajamarca!G36+'La Libertad'!G36+Lambayeque!G36+Piura!G36+Tumbes!G36)/1000</f>
        <v>164.23144680000001</v>
      </c>
      <c r="I87" s="49">
        <f>+(Cajamarca!H36+'La Libertad'!H36+Lambayeque!H36+Piura!H36+Tumbes!H36)/1000</f>
        <v>204.21290407999999</v>
      </c>
      <c r="J87" s="49">
        <f>+(Cajamarca!I36+'La Libertad'!I36+Lambayeque!I36+Piura!I36+Tumbes!I36)/1000</f>
        <v>248.23803780999998</v>
      </c>
      <c r="K87" s="49">
        <f>+(Cajamarca!J36+'La Libertad'!J36+Lambayeque!J36+Piura!J36+Tumbes!J36)/1000</f>
        <v>290.71076385999993</v>
      </c>
      <c r="L87" s="49">
        <f>+(Cajamarca!K36+'La Libertad'!K36+Lambayeque!K36+Piura!K36+Tumbes!K36)/1000</f>
        <v>319.22973763999994</v>
      </c>
      <c r="M87" s="49">
        <f>+(Cajamarca!L36+'La Libertad'!L36+Lambayeque!L36+Piura!L36+Tumbes!L36)/1000</f>
        <v>303.27850333999999</v>
      </c>
      <c r="N87" s="49">
        <f>+(Cajamarca!M36+'La Libertad'!M36+Lambayeque!M36+Piura!M36+Tumbes!M36)/1000</f>
        <v>276.99967863000006</v>
      </c>
      <c r="O87" s="49">
        <f>+(Cajamarca!N36+'La Libertad'!N36+Lambayeque!N36+Piura!N36+Tumbes!N36)/1000</f>
        <v>258.29292219999996</v>
      </c>
      <c r="P87" s="30"/>
      <c r="R87" s="149">
        <v>2013</v>
      </c>
      <c r="S87" s="150">
        <v>3254.5536340499989</v>
      </c>
      <c r="T87" s="151">
        <v>3.0391016254222247E-2</v>
      </c>
    </row>
    <row r="88" spans="2:20" x14ac:dyDescent="0.25">
      <c r="B88" s="98"/>
      <c r="C88" s="199" t="s">
        <v>39</v>
      </c>
      <c r="D88" s="200"/>
      <c r="E88" s="49">
        <f>+(Cajamarca!D37+'La Libertad'!D37+Lambayeque!D37+Piura!D37+Tumbes!D37)/1000</f>
        <v>706.00155938</v>
      </c>
      <c r="F88" s="49">
        <f>+(Cajamarca!E37+'La Libertad'!E37+Lambayeque!E37+Piura!E37+Tumbes!E37)/1000</f>
        <v>888.74922071000003</v>
      </c>
      <c r="G88" s="49">
        <f>+(Cajamarca!F37+'La Libertad'!F37+Lambayeque!F37+Piura!F37+Tumbes!F37)/1000</f>
        <v>843.91996305999999</v>
      </c>
      <c r="H88" s="49">
        <f>+(Cajamarca!G37+'La Libertad'!G37+Lambayeque!G37+Piura!G37+Tumbes!G37)/1000</f>
        <v>995.58042626999986</v>
      </c>
      <c r="I88" s="49">
        <f>+(Cajamarca!H37+'La Libertad'!H37+Lambayeque!H37+Piura!H37+Tumbes!H37)/1000</f>
        <v>1076.3865451700003</v>
      </c>
      <c r="J88" s="49">
        <f>+(Cajamarca!I37+'La Libertad'!I37+Lambayeque!I37+Piura!I37+Tumbes!I37)/1000</f>
        <v>1264.6145271700002</v>
      </c>
      <c r="K88" s="49">
        <f>+(Cajamarca!J37+'La Libertad'!J37+Lambayeque!J37+Piura!J37+Tumbes!J37)/1000</f>
        <v>1351.9693145900001</v>
      </c>
      <c r="L88" s="49">
        <f>+(Cajamarca!K37+'La Libertad'!K37+Lambayeque!K37+Piura!K37+Tumbes!K37)/1000</f>
        <v>1644.01461522</v>
      </c>
      <c r="M88" s="49">
        <f>+(Cajamarca!L37+'La Libertad'!L37+Lambayeque!L37+Piura!L37+Tumbes!L37)/1000</f>
        <v>1560.4355609299996</v>
      </c>
      <c r="N88" s="49">
        <f>+(Cajamarca!M37+'La Libertad'!M37+Lambayeque!M37+Piura!M37+Tumbes!M37)/1000</f>
        <v>1533.4970773299999</v>
      </c>
      <c r="O88" s="49">
        <f>+(Cajamarca!N37+'La Libertad'!N37+Lambayeque!N37+Piura!N37+Tumbes!N37)/1000</f>
        <v>1358.3388202600001</v>
      </c>
      <c r="P88" s="30"/>
      <c r="R88" s="149">
        <v>2014</v>
      </c>
      <c r="S88" s="150">
        <v>3591.4077248599997</v>
      </c>
      <c r="T88" s="151">
        <v>0.1035023934728696</v>
      </c>
    </row>
    <row r="89" spans="2:20" x14ac:dyDescent="0.25">
      <c r="B89" s="98"/>
      <c r="C89" s="199" t="s">
        <v>40</v>
      </c>
      <c r="D89" s="200"/>
      <c r="E89" s="49">
        <f>+(Cajamarca!D38+'La Libertad'!D38+Lambayeque!D38+Piura!D38+Tumbes!D38)/1000</f>
        <v>15.493400779999998</v>
      </c>
      <c r="F89" s="49">
        <f>+(Cajamarca!E38+'La Libertad'!E38+Lambayeque!E38+Piura!E38+Tumbes!E38)/1000</f>
        <v>14.727422820000001</v>
      </c>
      <c r="G89" s="49">
        <f>+(Cajamarca!F38+'La Libertad'!F38+Lambayeque!F38+Piura!F38+Tumbes!F38)/1000</f>
        <v>13.555894080000002</v>
      </c>
      <c r="H89" s="49">
        <f>+(Cajamarca!G38+'La Libertad'!G38+Lambayeque!G38+Piura!G38+Tumbes!G38)/1000</f>
        <v>25.76323112</v>
      </c>
      <c r="I89" s="49">
        <f>+(Cajamarca!H38+'La Libertad'!H38+Lambayeque!H38+Piura!H38+Tumbes!H38)/1000</f>
        <v>36.264601920000004</v>
      </c>
      <c r="J89" s="49">
        <f>+(Cajamarca!I38+'La Libertad'!I38+Lambayeque!I38+Piura!I38+Tumbes!I38)/1000</f>
        <v>24.239547040000001</v>
      </c>
      <c r="K89" s="49">
        <f>+(Cajamarca!J38+'La Libertad'!J38+Lambayeque!J38+Piura!J38+Tumbes!J38)/1000</f>
        <v>22.272879889999999</v>
      </c>
      <c r="L89" s="49">
        <f>+(Cajamarca!K38+'La Libertad'!K38+Lambayeque!K38+Piura!K38+Tumbes!K38)/1000</f>
        <v>28.794251799999998</v>
      </c>
      <c r="M89" s="49">
        <f>+(Cajamarca!L38+'La Libertad'!L38+Lambayeque!L38+Piura!L38+Tumbes!L38)/1000</f>
        <v>41.580734929999991</v>
      </c>
      <c r="N89" s="49">
        <f>+(Cajamarca!M38+'La Libertad'!M38+Lambayeque!M38+Piura!M38+Tumbes!M38)/1000</f>
        <v>40.636546029999998</v>
      </c>
      <c r="O89" s="49">
        <f>+(Cajamarca!N38+'La Libertad'!N38+Lambayeque!N38+Piura!N38+Tumbes!N38)/1000</f>
        <v>46.851519909999993</v>
      </c>
      <c r="P89" s="30"/>
      <c r="R89" s="149">
        <v>2015</v>
      </c>
      <c r="S89" s="150">
        <v>3624.4510926799999</v>
      </c>
      <c r="T89" s="151">
        <v>9.2006729259035414E-3</v>
      </c>
    </row>
    <row r="90" spans="2:20" x14ac:dyDescent="0.25">
      <c r="B90" s="98"/>
      <c r="C90" s="203" t="s">
        <v>48</v>
      </c>
      <c r="D90" s="204"/>
      <c r="E90" s="99">
        <f>+(Cajamarca!D39+'La Libertad'!D39+Lambayeque!D39+Piura!D39+Tumbes!D39)/1000</f>
        <v>546.67282065000006</v>
      </c>
      <c r="F90" s="99">
        <f>+(Cajamarca!E39+'La Libertad'!E39+Lambayeque!E39+Piura!E39+Tumbes!E39)/1000</f>
        <v>574.81652543000007</v>
      </c>
      <c r="G90" s="99">
        <f>+(Cajamarca!F39+'La Libertad'!F39+Lambayeque!F39+Piura!F39+Tumbes!F39)/1000</f>
        <v>507.46169425999989</v>
      </c>
      <c r="H90" s="99">
        <f>+(Cajamarca!G39+'La Libertad'!G39+Lambayeque!G39+Piura!G39+Tumbes!G39)/1000</f>
        <v>727.80468131000009</v>
      </c>
      <c r="I90" s="99">
        <f>+(Cajamarca!H39+'La Libertad'!H39+Lambayeque!H39+Piura!H39+Tumbes!H39)/1000</f>
        <v>848.08433524999998</v>
      </c>
      <c r="J90" s="99">
        <f>+(Cajamarca!I39+'La Libertad'!I39+Lambayeque!I39+Piura!I39+Tumbes!I39)/1000</f>
        <v>806.57457980000004</v>
      </c>
      <c r="K90" s="99">
        <f>+(Cajamarca!J39+'La Libertad'!J39+Lambayeque!J39+Piura!J39+Tumbes!J39)/1000</f>
        <v>978.15390476999994</v>
      </c>
      <c r="L90" s="99">
        <f>+(Cajamarca!K39+'La Libertad'!K39+Lambayeque!K39+Piura!K39+Tumbes!K39)/1000</f>
        <v>964.75769596000009</v>
      </c>
      <c r="M90" s="99">
        <f>+(Cajamarca!L39+'La Libertad'!L39+Lambayeque!L39+Piura!L39+Tumbes!L39)/1000</f>
        <v>789.92491907901092</v>
      </c>
      <c r="N90" s="99">
        <f>+(Cajamarca!M39+'La Libertad'!M39+Lambayeque!M39+Piura!M39+Tumbes!M39)/1000</f>
        <v>1127.6892061400001</v>
      </c>
      <c r="O90" s="99">
        <f>+(Cajamarca!N39+'La Libertad'!N39+Lambayeque!N39+Piura!N39+Tumbes!N39)/1000</f>
        <v>1201.4156454900001</v>
      </c>
      <c r="P90" s="30"/>
      <c r="R90" s="149">
        <v>2016</v>
      </c>
      <c r="S90" s="150">
        <v>3631.2470201199994</v>
      </c>
      <c r="T90" s="151">
        <v>1.8750225251278341E-3</v>
      </c>
    </row>
    <row r="91" spans="2:20" x14ac:dyDescent="0.25">
      <c r="B91" s="98"/>
      <c r="C91" s="205" t="s">
        <v>67</v>
      </c>
      <c r="D91" s="206"/>
      <c r="E91" s="86">
        <f>+(Cajamarca!D40+'La Libertad'!D40+Lambayeque!D40+Piura!D40+Tumbes!D40)/1000</f>
        <v>2244.0058735299999</v>
      </c>
      <c r="F91" s="86">
        <f>+(Cajamarca!E40+'La Libertad'!E40+Lambayeque!E40+Piura!E40+Tumbes!E40)/1000</f>
        <v>2596.0441353199999</v>
      </c>
      <c r="G91" s="86">
        <f>+(Cajamarca!F40+'La Libertad'!F40+Lambayeque!F40+Piura!F40+Tumbes!F40)/1000</f>
        <v>2404.2287826700003</v>
      </c>
      <c r="H91" s="86">
        <f>+(Cajamarca!G40+'La Libertad'!G40+Lambayeque!G40+Piura!G40+Tumbes!G40)/1000</f>
        <v>2989.4855111899997</v>
      </c>
      <c r="I91" s="86">
        <f>+(Cajamarca!H40+'La Libertad'!H40+Lambayeque!H40+Piura!H40+Tumbes!H40)/1000</f>
        <v>3464.9899741599997</v>
      </c>
      <c r="J91" s="86">
        <f>+(Cajamarca!I40+'La Libertad'!I40+Lambayeque!I40+Piura!I40+Tumbes!I40)/1000</f>
        <v>3965.1363128799994</v>
      </c>
      <c r="K91" s="86">
        <f>+(Cajamarca!J40+'La Libertad'!J40+Lambayeque!J40+Piura!J40+Tumbes!J40)/1000</f>
        <v>4232.7075388199983</v>
      </c>
      <c r="L91" s="86">
        <f>+(Cajamarca!K40+'La Libertad'!K40+Lambayeque!K40+Piura!K40+Tumbes!K40)/1000</f>
        <v>4556.1654208199998</v>
      </c>
      <c r="M91" s="86">
        <f>+(Cajamarca!L40+'La Libertad'!L40+Lambayeque!L40+Piura!L40+Tumbes!L40)/1000</f>
        <v>4414.3760117590109</v>
      </c>
      <c r="N91" s="86">
        <f>+(Cajamarca!M40+'La Libertad'!M40+Lambayeque!M40+Piura!M40+Tumbes!M40)/1000</f>
        <v>4758.9362262599998</v>
      </c>
      <c r="O91" s="86">
        <f>+(Cajamarca!N40+'La Libertad'!N40+Lambayeque!N40+Piura!N40+Tumbes!N40)/1000</f>
        <v>4400.3754360800003</v>
      </c>
      <c r="P91" s="30"/>
      <c r="R91" s="149">
        <v>2017</v>
      </c>
      <c r="S91" s="150">
        <v>3198.9597905900005</v>
      </c>
      <c r="T91" s="151">
        <v>-0.11904649480874852</v>
      </c>
    </row>
    <row r="92" spans="2:20" x14ac:dyDescent="0.25">
      <c r="B92" s="112"/>
      <c r="C92" s="143" t="s">
        <v>68</v>
      </c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4"/>
      <c r="P92" s="30"/>
      <c r="R92" s="149"/>
      <c r="S92" s="149"/>
      <c r="T92" s="149"/>
    </row>
    <row r="93" spans="2:20" x14ac:dyDescent="0.25">
      <c r="B93" s="108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144"/>
      <c r="P93" s="30"/>
      <c r="R93" s="149"/>
      <c r="S93" s="149"/>
      <c r="T93" s="149"/>
    </row>
    <row r="94" spans="2:20" x14ac:dyDescent="0.25">
      <c r="B94" s="2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6"/>
      <c r="P94" s="30"/>
    </row>
    <row r="95" spans="2:20" x14ac:dyDescent="0.25">
      <c r="B95" s="25"/>
      <c r="C95" s="189" t="s">
        <v>89</v>
      </c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30"/>
    </row>
    <row r="96" spans="2:20" x14ac:dyDescent="0.25">
      <c r="B96" s="25"/>
      <c r="C96" s="190" t="s">
        <v>72</v>
      </c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30"/>
    </row>
    <row r="97" spans="2:16" x14ac:dyDescent="0.25">
      <c r="B97" s="25"/>
      <c r="C97" s="166" t="s">
        <v>37</v>
      </c>
      <c r="D97" s="167"/>
      <c r="E97" s="92">
        <v>2007</v>
      </c>
      <c r="F97" s="92">
        <v>2008</v>
      </c>
      <c r="G97" s="92">
        <v>2009</v>
      </c>
      <c r="H97" s="92">
        <v>2010</v>
      </c>
      <c r="I97" s="92">
        <v>2011</v>
      </c>
      <c r="J97" s="92">
        <v>2012</v>
      </c>
      <c r="K97" s="92">
        <v>2013</v>
      </c>
      <c r="L97" s="92">
        <v>2014</v>
      </c>
      <c r="M97" s="92">
        <v>2015</v>
      </c>
      <c r="N97" s="92">
        <v>2016</v>
      </c>
      <c r="O97" s="92">
        <v>2017</v>
      </c>
      <c r="P97" s="30"/>
    </row>
    <row r="98" spans="2:16" x14ac:dyDescent="0.25">
      <c r="B98" s="25"/>
      <c r="C98" s="168" t="s">
        <v>35</v>
      </c>
      <c r="D98" s="169"/>
      <c r="E98" s="104">
        <v>0.27213819046161269</v>
      </c>
      <c r="F98" s="104">
        <v>0.19082557572329262</v>
      </c>
      <c r="G98" s="104">
        <v>-6.157669768164975E-2</v>
      </c>
      <c r="H98" s="104">
        <v>0.1923872170177181</v>
      </c>
      <c r="I98" s="104">
        <v>0.15706230708461533</v>
      </c>
      <c r="J98" s="104">
        <v>0.20698342581263751</v>
      </c>
      <c r="K98" s="104">
        <v>3.0391016254222247E-2</v>
      </c>
      <c r="L98" s="104">
        <v>0.1035023934728696</v>
      </c>
      <c r="M98" s="104">
        <v>9.2006729259035414E-3</v>
      </c>
      <c r="N98" s="104">
        <v>1.8750225251278341E-3</v>
      </c>
      <c r="O98" s="104">
        <v>-0.11904649480874852</v>
      </c>
      <c r="P98" s="30"/>
    </row>
    <row r="99" spans="2:16" x14ac:dyDescent="0.25">
      <c r="B99" s="25"/>
      <c r="C99" s="199" t="s">
        <v>38</v>
      </c>
      <c r="D99" s="200"/>
      <c r="E99" s="59">
        <v>0.63889056098641084</v>
      </c>
      <c r="F99" s="59">
        <v>0.14065550606459354</v>
      </c>
      <c r="G99" s="59">
        <v>-0.10134841938860528</v>
      </c>
      <c r="H99" s="59">
        <v>0.21003757150791125</v>
      </c>
      <c r="I99" s="59">
        <v>0.25048604962551124</v>
      </c>
      <c r="J99" s="59">
        <v>0.17627794174120504</v>
      </c>
      <c r="K99" s="59">
        <v>-2.2980800229723153E-2</v>
      </c>
      <c r="L99" s="59">
        <v>3.2393840730867707E-2</v>
      </c>
      <c r="M99" s="59">
        <v>5.3350978126547544E-2</v>
      </c>
      <c r="N99" s="59">
        <v>2.5956295339056412E-2</v>
      </c>
      <c r="O99" s="59">
        <v>-0.13462305995154655</v>
      </c>
      <c r="P99" s="30"/>
    </row>
    <row r="100" spans="2:16" x14ac:dyDescent="0.25">
      <c r="B100" s="25"/>
      <c r="C100" s="201" t="s">
        <v>65</v>
      </c>
      <c r="D100" s="202"/>
      <c r="E100" s="59">
        <v>0.56350580678866602</v>
      </c>
      <c r="F100" s="59">
        <v>0.31269282465732817</v>
      </c>
      <c r="G100" s="59">
        <v>-0.14134578891614069</v>
      </c>
      <c r="H100" s="59">
        <v>0.13741517886442844</v>
      </c>
      <c r="I100" s="59">
        <v>0.19106485106619098</v>
      </c>
      <c r="J100" s="59">
        <v>0.15777390757520404</v>
      </c>
      <c r="K100" s="59">
        <v>-8.4716938406019793E-3</v>
      </c>
      <c r="L100" s="59">
        <v>-4.4953583836651712E-2</v>
      </c>
      <c r="M100" s="59">
        <v>7.3751838288850902E-2</v>
      </c>
      <c r="N100" s="59">
        <v>4.1136123471476216E-2</v>
      </c>
      <c r="O100" s="59">
        <v>-0.34120256912610025</v>
      </c>
      <c r="P100" s="30"/>
    </row>
    <row r="101" spans="2:16" x14ac:dyDescent="0.25">
      <c r="B101" s="25"/>
      <c r="C101" s="201" t="s">
        <v>66</v>
      </c>
      <c r="D101" s="202"/>
      <c r="E101" s="59">
        <v>0.277537299689391</v>
      </c>
      <c r="F101" s="59">
        <v>0.26943404022263584</v>
      </c>
      <c r="G101" s="59">
        <v>0.1359069161971036</v>
      </c>
      <c r="H101" s="59">
        <v>0.11316697013645882</v>
      </c>
      <c r="I101" s="59">
        <v>0.24344580808990335</v>
      </c>
      <c r="J101" s="59">
        <v>0.21558448487052129</v>
      </c>
      <c r="K101" s="59">
        <v>0.17109676834663157</v>
      </c>
      <c r="L101" s="59">
        <v>9.8100852549560802E-2</v>
      </c>
      <c r="M101" s="59">
        <v>-4.9967883374287592E-2</v>
      </c>
      <c r="N101" s="59">
        <v>-8.6649150601152969E-2</v>
      </c>
      <c r="O101" s="59">
        <v>-6.7533495065846272E-2</v>
      </c>
      <c r="P101" s="30"/>
    </row>
    <row r="102" spans="2:16" x14ac:dyDescent="0.25">
      <c r="B102" s="25"/>
      <c r="C102" s="199" t="s">
        <v>39</v>
      </c>
      <c r="D102" s="200"/>
      <c r="E102" s="59">
        <v>3.4725705803182239E-2</v>
      </c>
      <c r="F102" s="59">
        <v>0.25884880692117207</v>
      </c>
      <c r="G102" s="59">
        <v>-5.0440840459119674E-2</v>
      </c>
      <c r="H102" s="59">
        <v>0.17970953389950473</v>
      </c>
      <c r="I102" s="59">
        <v>8.116483286312226E-2</v>
      </c>
      <c r="J102" s="59">
        <v>0.17487024790919503</v>
      </c>
      <c r="K102" s="59">
        <v>6.9076216936623025E-2</v>
      </c>
      <c r="L102" s="59">
        <v>0.21601474048141833</v>
      </c>
      <c r="M102" s="59">
        <v>-5.0838388853870375E-2</v>
      </c>
      <c r="N102" s="59">
        <v>-1.7263438667050601E-2</v>
      </c>
      <c r="O102" s="59">
        <v>-0.11422144825666769</v>
      </c>
      <c r="P102" s="30"/>
    </row>
    <row r="103" spans="2:16" x14ac:dyDescent="0.25">
      <c r="B103" s="25"/>
      <c r="C103" s="199" t="s">
        <v>40</v>
      </c>
      <c r="D103" s="200"/>
      <c r="E103" s="59">
        <v>-1.2231066343305952E-2</v>
      </c>
      <c r="F103" s="59">
        <v>-4.943898185276252E-2</v>
      </c>
      <c r="G103" s="59">
        <v>-7.9547437071545879E-2</v>
      </c>
      <c r="H103" s="59">
        <v>0.90051876829064148</v>
      </c>
      <c r="I103" s="59">
        <v>0.40761078263385175</v>
      </c>
      <c r="J103" s="59">
        <v>-0.33159208272925123</v>
      </c>
      <c r="K103" s="59">
        <v>-8.1134649370906864E-2</v>
      </c>
      <c r="L103" s="59">
        <v>0.29279428355054993</v>
      </c>
      <c r="M103" s="59">
        <v>0.44406373948567035</v>
      </c>
      <c r="N103" s="59">
        <v>-2.2707364398188434E-2</v>
      </c>
      <c r="O103" s="59">
        <v>0.15294050521448788</v>
      </c>
      <c r="P103" s="30"/>
    </row>
    <row r="104" spans="2:16" x14ac:dyDescent="0.25">
      <c r="B104" s="25"/>
      <c r="C104" s="203" t="s">
        <v>48</v>
      </c>
      <c r="D104" s="204"/>
      <c r="E104" s="104">
        <v>2.5832409210693186E-3</v>
      </c>
      <c r="F104" s="104">
        <v>5.1481807247224731E-2</v>
      </c>
      <c r="G104" s="104">
        <v>-0.11717622613513834</v>
      </c>
      <c r="H104" s="104">
        <v>0.43420614706951</v>
      </c>
      <c r="I104" s="104">
        <v>0.16526364425618212</v>
      </c>
      <c r="J104" s="104">
        <v>-4.8945315606806483E-2</v>
      </c>
      <c r="K104" s="104">
        <v>0.21272592673642787</v>
      </c>
      <c r="L104" s="104">
        <v>-1.3695399818650977E-2</v>
      </c>
      <c r="M104" s="104">
        <v>-0.18121936483441947</v>
      </c>
      <c r="N104" s="104">
        <v>0.42759036827803243</v>
      </c>
      <c r="O104" s="104">
        <v>6.5378332033841469E-2</v>
      </c>
      <c r="P104" s="30"/>
    </row>
    <row r="105" spans="2:16" x14ac:dyDescent="0.25">
      <c r="B105" s="25"/>
      <c r="C105" s="205" t="s">
        <v>67</v>
      </c>
      <c r="D105" s="206"/>
      <c r="E105" s="86">
        <v>0.19393726875357054</v>
      </c>
      <c r="F105" s="105">
        <v>0.15687938518459221</v>
      </c>
      <c r="G105" s="105">
        <v>-7.3887554545121636E-2</v>
      </c>
      <c r="H105" s="105">
        <v>0.24342805174724114</v>
      </c>
      <c r="I105" s="105">
        <v>0.15905896221611715</v>
      </c>
      <c r="J105" s="105">
        <v>0.14434279534712013</v>
      </c>
      <c r="K105" s="105">
        <v>6.7480965300195095E-2</v>
      </c>
      <c r="L105" s="105">
        <v>7.6418670327072835E-2</v>
      </c>
      <c r="M105" s="105">
        <v>-3.1120338259243985E-2</v>
      </c>
      <c r="N105" s="105">
        <v>7.805411536832163E-2</v>
      </c>
      <c r="O105" s="105">
        <v>-7.5344735279587627E-2</v>
      </c>
      <c r="P105" s="30"/>
    </row>
    <row r="106" spans="2:16" x14ac:dyDescent="0.25">
      <c r="B106" s="25"/>
      <c r="C106" s="143" t="s">
        <v>90</v>
      </c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4"/>
      <c r="P106" s="30"/>
    </row>
    <row r="107" spans="2:16" x14ac:dyDescent="0.25">
      <c r="B107" s="2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36"/>
      <c r="P107" s="30"/>
    </row>
    <row r="108" spans="2:16" x14ac:dyDescent="0.25">
      <c r="B108" s="25"/>
      <c r="C108" s="189" t="s">
        <v>71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30"/>
    </row>
    <row r="109" spans="2:16" x14ac:dyDescent="0.25">
      <c r="B109" s="25"/>
      <c r="C109" s="190" t="s">
        <v>74</v>
      </c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30"/>
    </row>
    <row r="110" spans="2:16" x14ac:dyDescent="0.25">
      <c r="B110" s="25"/>
      <c r="C110" s="166" t="s">
        <v>37</v>
      </c>
      <c r="D110" s="167"/>
      <c r="E110" s="92">
        <v>2007</v>
      </c>
      <c r="F110" s="92">
        <v>2008</v>
      </c>
      <c r="G110" s="92">
        <v>2009</v>
      </c>
      <c r="H110" s="92">
        <v>2010</v>
      </c>
      <c r="I110" s="92">
        <v>2011</v>
      </c>
      <c r="J110" s="92">
        <v>2012</v>
      </c>
      <c r="K110" s="92">
        <v>2013</v>
      </c>
      <c r="L110" s="92">
        <v>2014</v>
      </c>
      <c r="M110" s="92">
        <v>2015</v>
      </c>
      <c r="N110" s="92">
        <v>2016</v>
      </c>
      <c r="O110" s="92">
        <v>2017</v>
      </c>
      <c r="P110" s="30"/>
    </row>
    <row r="111" spans="2:16" x14ac:dyDescent="0.25">
      <c r="B111" s="25"/>
      <c r="C111" s="168" t="s">
        <v>35</v>
      </c>
      <c r="D111" s="169"/>
      <c r="E111" s="104">
        <v>0.24992751814654479</v>
      </c>
      <c r="F111" s="104">
        <v>0.12566511365035526</v>
      </c>
      <c r="G111" s="104">
        <v>-8.8352596309489551E-2</v>
      </c>
      <c r="H111" s="104">
        <v>0.17444782547346982</v>
      </c>
      <c r="I111" s="104">
        <v>0.11934799256514284</v>
      </c>
      <c r="J111" s="104">
        <v>0.16441577281869391</v>
      </c>
      <c r="K111" s="104">
        <v>2.2604079182402259E-3</v>
      </c>
      <c r="L111" s="104">
        <v>6.8819592699399523E-2</v>
      </c>
      <c r="M111" s="104">
        <v>-2.5391007571511581E-2</v>
      </c>
      <c r="N111" s="104">
        <v>-3.2865542389559299E-2</v>
      </c>
      <c r="O111" s="104">
        <v>-0.14306500452155635</v>
      </c>
      <c r="P111" s="30"/>
    </row>
    <row r="112" spans="2:16" x14ac:dyDescent="0.25">
      <c r="B112" s="25"/>
      <c r="C112" s="199" t="s">
        <v>38</v>
      </c>
      <c r="D112" s="200"/>
      <c r="E112" s="59">
        <v>0.61027664035793094</v>
      </c>
      <c r="F112" s="59">
        <v>7.8240286441799922E-2</v>
      </c>
      <c r="G112" s="59">
        <v>-0.12698951713708806</v>
      </c>
      <c r="H112" s="59">
        <v>0.19183263147775587</v>
      </c>
      <c r="I112" s="59">
        <v>0.20972659882582301</v>
      </c>
      <c r="J112" s="59">
        <v>0.13479320369291137</v>
      </c>
      <c r="K112" s="59">
        <v>-4.9654309617824466E-2</v>
      </c>
      <c r="L112" s="59">
        <v>-5.4036237608356963E-5</v>
      </c>
      <c r="M112" s="59">
        <v>1.7245987846117528E-2</v>
      </c>
      <c r="N112" s="59">
        <v>-9.6193008945191227E-3</v>
      </c>
      <c r="O112" s="59">
        <v>-0.15821688677363455</v>
      </c>
      <c r="P112" s="30"/>
    </row>
    <row r="113" spans="2:16" x14ac:dyDescent="0.25">
      <c r="B113" s="25"/>
      <c r="C113" s="201" t="s">
        <v>65</v>
      </c>
      <c r="D113" s="202"/>
      <c r="E113" s="59">
        <v>0.53620805297727547</v>
      </c>
      <c r="F113" s="59">
        <v>0.24086394160487345</v>
      </c>
      <c r="G113" s="59">
        <v>-0.16584564740809193</v>
      </c>
      <c r="H113" s="59">
        <v>0.12030283821635113</v>
      </c>
      <c r="I113" s="59">
        <v>0.15224222748649674</v>
      </c>
      <c r="J113" s="59">
        <v>0.1169417661479748</v>
      </c>
      <c r="K113" s="59">
        <v>-3.5541314979193217E-2</v>
      </c>
      <c r="L113" s="59">
        <v>-7.4970450838602987E-2</v>
      </c>
      <c r="M113" s="59">
        <v>3.694758169247514E-2</v>
      </c>
      <c r="N113" s="59">
        <v>5.0341583867250517E-3</v>
      </c>
      <c r="O113" s="59">
        <v>-0.35916416687101471</v>
      </c>
      <c r="P113" s="30"/>
    </row>
    <row r="114" spans="2:16" x14ac:dyDescent="0.25">
      <c r="B114" s="25"/>
      <c r="C114" s="201" t="s">
        <v>66</v>
      </c>
      <c r="D114" s="202"/>
      <c r="E114" s="59">
        <v>0.25523236257923188</v>
      </c>
      <c r="F114" s="59">
        <v>0.19997222287647975</v>
      </c>
      <c r="G114" s="59">
        <v>0.10349624569945459</v>
      </c>
      <c r="H114" s="59">
        <v>9.641944228107957E-2</v>
      </c>
      <c r="I114" s="59">
        <v>0.20291583316367601</v>
      </c>
      <c r="J114" s="59">
        <v>0.17271349142506343</v>
      </c>
      <c r="K114" s="59">
        <v>0.13912476549119801</v>
      </c>
      <c r="L114" s="59">
        <v>6.3587820839412057E-2</v>
      </c>
      <c r="M114" s="59">
        <v>-8.2531483778280457E-2</v>
      </c>
      <c r="N114" s="59">
        <v>-0.11832009134728716</v>
      </c>
      <c r="O114" s="59">
        <v>-9.2956466509460545E-2</v>
      </c>
      <c r="P114" s="30"/>
    </row>
    <row r="115" spans="2:16" x14ac:dyDescent="0.25">
      <c r="B115" s="25"/>
      <c r="C115" s="199" t="s">
        <v>39</v>
      </c>
      <c r="D115" s="200"/>
      <c r="E115" s="59">
        <v>1.6660094881437715E-2</v>
      </c>
      <c r="F115" s="59">
        <v>0.18996620008840637</v>
      </c>
      <c r="G115" s="59">
        <v>-7.7534476917411776E-2</v>
      </c>
      <c r="H115" s="59">
        <v>0.16196087730954467</v>
      </c>
      <c r="I115" s="59">
        <v>4.5924387898034658E-2</v>
      </c>
      <c r="J115" s="59">
        <v>0.13343515612884582</v>
      </c>
      <c r="K115" s="59">
        <v>3.9889467571042614E-2</v>
      </c>
      <c r="L115" s="59">
        <v>0.17779570513434484</v>
      </c>
      <c r="M115" s="59">
        <v>-8.3372151537547623E-2</v>
      </c>
      <c r="N115" s="59">
        <v>-5.1340366961934225E-2</v>
      </c>
      <c r="O115" s="59">
        <v>-0.13837150909764862</v>
      </c>
      <c r="P115" s="30"/>
    </row>
    <row r="116" spans="2:16" x14ac:dyDescent="0.25">
      <c r="B116" s="25"/>
      <c r="C116" s="199" t="s">
        <v>40</v>
      </c>
      <c r="D116" s="200"/>
      <c r="E116" s="59">
        <v>-2.9476843785528839E-2</v>
      </c>
      <c r="F116" s="59">
        <v>-0.101452472689466</v>
      </c>
      <c r="G116" s="59">
        <v>-0.10581057914806979</v>
      </c>
      <c r="H116" s="59">
        <v>0.87192558158504152</v>
      </c>
      <c r="I116" s="59">
        <v>0.36172986900266269</v>
      </c>
      <c r="J116" s="59">
        <v>-0.35516536109604335</v>
      </c>
      <c r="K116" s="59">
        <v>-0.10622050598679411</v>
      </c>
      <c r="L116" s="59">
        <v>0.25216208660863426</v>
      </c>
      <c r="M116" s="59">
        <v>0.39456655539306884</v>
      </c>
      <c r="N116" s="59">
        <v>-5.6595521587893161E-2</v>
      </c>
      <c r="O116" s="59">
        <v>0.12150648223869887</v>
      </c>
      <c r="P116" s="30"/>
    </row>
    <row r="117" spans="2:16" x14ac:dyDescent="0.25">
      <c r="B117" s="25"/>
      <c r="C117" s="203" t="s">
        <v>48</v>
      </c>
      <c r="D117" s="204"/>
      <c r="E117" s="104">
        <v>-1.4921184305404123E-2</v>
      </c>
      <c r="F117" s="104">
        <v>-6.0539409079163331E-3</v>
      </c>
      <c r="G117" s="104">
        <v>-0.14236571132466258</v>
      </c>
      <c r="H117" s="104">
        <v>0.41262860475754359</v>
      </c>
      <c r="I117" s="104">
        <v>0.12728200808283274</v>
      </c>
      <c r="J117" s="104">
        <v>-8.2486924313037724E-2</v>
      </c>
      <c r="K117" s="104">
        <v>0.17961741013859234</v>
      </c>
      <c r="L117" s="104">
        <v>-4.4694703628396559E-2</v>
      </c>
      <c r="M117" s="104">
        <v>-0.20928414807223039</v>
      </c>
      <c r="N117" s="104">
        <v>0.37808789067783732</v>
      </c>
      <c r="O117" s="104">
        <v>3.6331623365357668E-2</v>
      </c>
      <c r="P117" s="30"/>
    </row>
    <row r="118" spans="2:16" x14ac:dyDescent="0.25">
      <c r="B118" s="25"/>
      <c r="C118" s="205" t="s">
        <v>67</v>
      </c>
      <c r="D118" s="206"/>
      <c r="E118" s="105">
        <v>0.17309193163543046</v>
      </c>
      <c r="F118" s="105">
        <v>9.3576415515422173E-2</v>
      </c>
      <c r="G118" s="105">
        <v>-0.10031218924485574</v>
      </c>
      <c r="H118" s="105">
        <v>0.22472075401791303</v>
      </c>
      <c r="I118" s="105">
        <v>0.12127956694934605</v>
      </c>
      <c r="J118" s="105">
        <v>0.10398433973232257</v>
      </c>
      <c r="K118" s="105">
        <v>3.833776774967701E-2</v>
      </c>
      <c r="L118" s="105">
        <v>4.258710411333344E-2</v>
      </c>
      <c r="M118" s="105">
        <v>-6.4329963062814244E-2</v>
      </c>
      <c r="N118" s="105">
        <v>4.0671998702607848E-2</v>
      </c>
      <c r="O118" s="105">
        <v>-0.10055473935564252</v>
      </c>
      <c r="P118" s="30"/>
    </row>
    <row r="119" spans="2:16" x14ac:dyDescent="0.25">
      <c r="B119" s="25"/>
      <c r="C119" s="187" t="s">
        <v>90</v>
      </c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30"/>
    </row>
    <row r="120" spans="2:16" x14ac:dyDescent="0.25">
      <c r="B120" s="25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30"/>
    </row>
    <row r="121" spans="2:16" x14ac:dyDescent="0.25">
      <c r="B121" s="27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31"/>
    </row>
    <row r="122" spans="2:16" x14ac:dyDescent="0.25">
      <c r="B122" s="23"/>
      <c r="C122" s="23"/>
    </row>
    <row r="123" spans="2:16" x14ac:dyDescent="0.25">
      <c r="B123" s="23"/>
      <c r="C123" s="23"/>
    </row>
    <row r="124" spans="2:16" x14ac:dyDescent="0.25">
      <c r="B124" s="65" t="s">
        <v>41</v>
      </c>
      <c r="C124" s="93"/>
      <c r="D124" s="93"/>
      <c r="E124" s="93"/>
      <c r="F124" s="93"/>
      <c r="G124" s="94"/>
      <c r="H124" s="94"/>
      <c r="I124" s="94"/>
      <c r="J124" s="94"/>
      <c r="K124" s="94"/>
      <c r="L124" s="94"/>
      <c r="M124" s="94"/>
      <c r="N124" s="94"/>
      <c r="O124" s="94"/>
      <c r="P124" s="29"/>
    </row>
    <row r="125" spans="2:16" ht="15" customHeight="1" x14ac:dyDescent="0.25">
      <c r="B125" s="98"/>
      <c r="C125" s="209" t="str">
        <f>+CONCATENATE("En el año ",D150," el número de contribuyentes activos ascendió a ",FIXED(F150,1)," creciendo  ",FIXED(G150*100,1),"% y una participación respecto al total a nivel nacional de  ",FIXED(H150*100,1),"%")</f>
        <v>En el año 2017 el número de contribuyentes activos ascendió a 1,308.9 creciendo  8.4% y una participación respecto al total a nivel nacional de  14.8%</v>
      </c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30"/>
    </row>
    <row r="126" spans="2:16" x14ac:dyDescent="0.25">
      <c r="B126" s="98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30"/>
    </row>
    <row r="127" spans="2:16" x14ac:dyDescent="0.25">
      <c r="B127" s="17"/>
      <c r="C127" s="6"/>
      <c r="D127" s="6"/>
      <c r="E127" s="6"/>
      <c r="K127" s="6"/>
      <c r="L127" s="6"/>
      <c r="M127" s="6"/>
      <c r="N127" s="6"/>
      <c r="O127" s="6"/>
      <c r="P127" s="30"/>
    </row>
    <row r="128" spans="2:16" x14ac:dyDescent="0.25">
      <c r="B128" s="17"/>
      <c r="D128" s="207" t="s">
        <v>91</v>
      </c>
      <c r="E128" s="207"/>
      <c r="F128" s="207"/>
      <c r="G128" s="207"/>
      <c r="H128" s="207"/>
      <c r="P128" s="30"/>
    </row>
    <row r="129" spans="2:16" ht="15" customHeight="1" x14ac:dyDescent="0.25">
      <c r="B129" s="17"/>
      <c r="D129" s="208" t="s">
        <v>78</v>
      </c>
      <c r="E129" s="208"/>
      <c r="F129" s="208"/>
      <c r="G129" s="208"/>
      <c r="H129" s="208"/>
      <c r="J129" s="210" t="s">
        <v>101</v>
      </c>
      <c r="K129" s="210"/>
      <c r="L129" s="210"/>
      <c r="M129" s="210"/>
      <c r="N129" s="210"/>
      <c r="P129" s="30"/>
    </row>
    <row r="130" spans="2:16" x14ac:dyDescent="0.25">
      <c r="B130" s="17"/>
      <c r="D130" s="83" t="s">
        <v>75</v>
      </c>
      <c r="E130" s="83" t="s">
        <v>76</v>
      </c>
      <c r="F130" s="83" t="s">
        <v>8</v>
      </c>
      <c r="G130" s="83" t="s">
        <v>79</v>
      </c>
      <c r="H130" s="83" t="s">
        <v>80</v>
      </c>
      <c r="J130" s="97"/>
      <c r="K130" s="97"/>
      <c r="L130" s="139" t="s">
        <v>42</v>
      </c>
      <c r="M130" s="97"/>
      <c r="N130" s="97"/>
      <c r="P130" s="30"/>
    </row>
    <row r="131" spans="2:16" x14ac:dyDescent="0.25">
      <c r="B131" s="17"/>
      <c r="D131" s="124">
        <v>1998</v>
      </c>
      <c r="E131" s="76">
        <v>1907.1309999999996</v>
      </c>
      <c r="F131" s="76">
        <f>+Cajamarca!H113+'La Libertad'!H113+Lambayeque!H113+Piura!H113+Tumbes!H113</f>
        <v>263.67600000000004</v>
      </c>
      <c r="G131" s="59"/>
      <c r="H131" s="59"/>
      <c r="J131" s="140" t="s">
        <v>1</v>
      </c>
      <c r="K131" s="141" t="s">
        <v>43</v>
      </c>
      <c r="L131" s="140" t="s">
        <v>6</v>
      </c>
      <c r="M131" s="83" t="s">
        <v>93</v>
      </c>
      <c r="N131" s="83" t="s">
        <v>94</v>
      </c>
      <c r="P131" s="30"/>
    </row>
    <row r="132" spans="2:16" x14ac:dyDescent="0.25">
      <c r="B132" s="17"/>
      <c r="D132" s="124">
        <v>1999</v>
      </c>
      <c r="E132" s="76">
        <v>1777.9380000000001</v>
      </c>
      <c r="F132" s="76">
        <f>+Cajamarca!H114+'La Libertad'!H114+Lambayeque!H114+Piura!H114+Tumbes!H114</f>
        <v>227.67099999999999</v>
      </c>
      <c r="G132" s="59">
        <f>+F132/F131-1</f>
        <v>-0.13655016004490372</v>
      </c>
      <c r="H132" s="59">
        <f>+F132/E132</f>
        <v>0.12805339668762353</v>
      </c>
      <c r="J132" s="129" t="s">
        <v>106</v>
      </c>
      <c r="K132" s="49">
        <f>+Cajamarca!H132</f>
        <v>211.18299999999999</v>
      </c>
      <c r="L132" s="59">
        <f t="shared" ref="L132:L137" si="13">+K132/$K$137</f>
        <v>0.16134387653755058</v>
      </c>
      <c r="M132" s="49">
        <f>+Cajamarca!G13/1000</f>
        <v>272.85347531000002</v>
      </c>
      <c r="N132" s="59">
        <f t="shared" ref="N132:N137" si="14">+M132/M$137</f>
        <v>8.5294437308221463E-2</v>
      </c>
      <c r="P132" s="30"/>
    </row>
    <row r="133" spans="2:16" x14ac:dyDescent="0.25">
      <c r="B133" s="17"/>
      <c r="D133" s="124">
        <v>2000</v>
      </c>
      <c r="E133" s="76">
        <v>1971.741</v>
      </c>
      <c r="F133" s="76">
        <f>+Cajamarca!H115+'La Libertad'!H115+Lambayeque!H115+Piura!H115+Tumbes!H115</f>
        <v>247.98500000000001</v>
      </c>
      <c r="G133" s="59">
        <f t="shared" ref="G133:G150" si="15">+F133/F132-1</f>
        <v>8.9225241686468726E-2</v>
      </c>
      <c r="H133" s="59">
        <f t="shared" ref="H133:H150" si="16">+F133/E133</f>
        <v>0.12576956101232364</v>
      </c>
      <c r="J133" s="129" t="s">
        <v>107</v>
      </c>
      <c r="K133" s="49">
        <f>+'La Libertad'!H132</f>
        <v>379.91199999999998</v>
      </c>
      <c r="L133" s="59">
        <f t="shared" si="13"/>
        <v>0.29025288410115363</v>
      </c>
      <c r="M133" s="49">
        <f>+'La Libertad'!G13/1000</f>
        <v>1455.87952305</v>
      </c>
      <c r="N133" s="59">
        <f t="shared" si="14"/>
        <v>0.45511029158059063</v>
      </c>
      <c r="P133" s="30"/>
    </row>
    <row r="134" spans="2:16" x14ac:dyDescent="0.25">
      <c r="B134" s="17"/>
      <c r="D134" s="124">
        <v>2001</v>
      </c>
      <c r="E134" s="76">
        <v>2181.5149999999999</v>
      </c>
      <c r="F134" s="76">
        <f>+Cajamarca!H116+'La Libertad'!H116+Lambayeque!H116+Piura!H116+Tumbes!H116</f>
        <v>272.38600000000002</v>
      </c>
      <c r="G134" s="59">
        <f t="shared" si="15"/>
        <v>9.8397080468576759E-2</v>
      </c>
      <c r="H134" s="59">
        <f t="shared" si="16"/>
        <v>0.12486093380059272</v>
      </c>
      <c r="J134" s="129" t="s">
        <v>108</v>
      </c>
      <c r="K134" s="49">
        <f>+Lambayeque!H132</f>
        <v>275.14499999999998</v>
      </c>
      <c r="L134" s="59">
        <f t="shared" si="13"/>
        <v>0.21021086408434561</v>
      </c>
      <c r="M134" s="49">
        <f>+Lambayeque!G13/1000</f>
        <v>503.20816244999992</v>
      </c>
      <c r="N134" s="59">
        <f t="shared" si="14"/>
        <v>0.15730368475722251</v>
      </c>
      <c r="P134" s="30"/>
    </row>
    <row r="135" spans="2:16" x14ac:dyDescent="0.25">
      <c r="B135" s="17"/>
      <c r="D135" s="124">
        <v>2002</v>
      </c>
      <c r="E135" s="76">
        <v>2421.1780000000003</v>
      </c>
      <c r="F135" s="76">
        <f>+Cajamarca!H117+'La Libertad'!H117+Lambayeque!H117+Piura!H117+Tumbes!H117</f>
        <v>304.06599999999997</v>
      </c>
      <c r="G135" s="59">
        <f t="shared" si="15"/>
        <v>0.11630553699529322</v>
      </c>
      <c r="H135" s="59">
        <f t="shared" si="16"/>
        <v>0.12558597509146371</v>
      </c>
      <c r="J135" s="129" t="s">
        <v>109</v>
      </c>
      <c r="K135" s="49">
        <f>+Piura!H132</f>
        <v>374.97</v>
      </c>
      <c r="L135" s="59">
        <f t="shared" si="13"/>
        <v>0.28647719459087784</v>
      </c>
      <c r="M135" s="49">
        <f>+Piura!G13/1000</f>
        <v>898.58561841999995</v>
      </c>
      <c r="N135" s="59">
        <f t="shared" si="14"/>
        <v>0.28089931641631211</v>
      </c>
      <c r="P135" s="30"/>
    </row>
    <row r="136" spans="2:16" x14ac:dyDescent="0.25">
      <c r="B136" s="17"/>
      <c r="D136" s="124">
        <v>2003</v>
      </c>
      <c r="E136" s="76">
        <v>2675.5149999999999</v>
      </c>
      <c r="F136" s="76">
        <f>+Cajamarca!H118+'La Libertad'!H118+Lambayeque!H118+Piura!H118+Tumbes!H118</f>
        <v>331.74400000000003</v>
      </c>
      <c r="G136" s="59">
        <f t="shared" si="15"/>
        <v>9.102629034485954E-2</v>
      </c>
      <c r="H136" s="59">
        <f t="shared" si="16"/>
        <v>0.1239925771300105</v>
      </c>
      <c r="J136" s="129" t="s">
        <v>110</v>
      </c>
      <c r="K136" s="49">
        <f>+Tumbes!H132</f>
        <v>67.69</v>
      </c>
      <c r="L136" s="59">
        <f t="shared" si="13"/>
        <v>5.1715180686072268E-2</v>
      </c>
      <c r="M136" s="49">
        <f>+Tumbes!G13/1000</f>
        <v>68.433011359999995</v>
      </c>
      <c r="N136" s="59">
        <f t="shared" si="14"/>
        <v>2.1392269937653252E-2</v>
      </c>
      <c r="P136" s="30"/>
    </row>
    <row r="137" spans="2:16" x14ac:dyDescent="0.25">
      <c r="B137" s="17"/>
      <c r="D137" s="124">
        <v>2004</v>
      </c>
      <c r="E137" s="76">
        <v>2917.98</v>
      </c>
      <c r="F137" s="76">
        <f>+Cajamarca!H119+'La Libertad'!H119+Lambayeque!H119+Piura!H119+Tumbes!H119</f>
        <v>353.03399999999993</v>
      </c>
      <c r="G137" s="59">
        <f t="shared" si="15"/>
        <v>6.4175991125686949E-2</v>
      </c>
      <c r="H137" s="59">
        <f t="shared" si="16"/>
        <v>0.12098575041638392</v>
      </c>
      <c r="J137" s="145" t="s">
        <v>8</v>
      </c>
      <c r="K137" s="99">
        <f>SUM(K132:K136)</f>
        <v>1308.9000000000001</v>
      </c>
      <c r="L137" s="104">
        <f t="shared" si="13"/>
        <v>1</v>
      </c>
      <c r="M137" s="99">
        <f>SUM(M132:M136)</f>
        <v>3198.95979059</v>
      </c>
      <c r="N137" s="104">
        <f t="shared" si="14"/>
        <v>1</v>
      </c>
      <c r="P137" s="30"/>
    </row>
    <row r="138" spans="2:16" x14ac:dyDescent="0.25">
      <c r="B138" s="17"/>
      <c r="D138" s="124">
        <v>2005</v>
      </c>
      <c r="E138" s="76">
        <v>3283.3780000000006</v>
      </c>
      <c r="F138" s="76">
        <f>+Cajamarca!H120+'La Libertad'!H120+Lambayeque!H120+Piura!H120+Tumbes!H120</f>
        <v>399.30900000000003</v>
      </c>
      <c r="G138" s="59">
        <f t="shared" si="15"/>
        <v>0.13107802647903632</v>
      </c>
      <c r="H138" s="59">
        <f t="shared" si="16"/>
        <v>0.12161529985277356</v>
      </c>
      <c r="P138" s="30"/>
    </row>
    <row r="139" spans="2:16" x14ac:dyDescent="0.25">
      <c r="B139" s="17"/>
      <c r="D139" s="124">
        <v>2006</v>
      </c>
      <c r="E139" s="76">
        <v>3482.0789999999997</v>
      </c>
      <c r="F139" s="76">
        <f>+Cajamarca!H121+'La Libertad'!H121+Lambayeque!H121+Piura!H121+Tumbes!H121</f>
        <v>420.41400000000004</v>
      </c>
      <c r="G139" s="59">
        <f t="shared" si="15"/>
        <v>5.2853804948047811E-2</v>
      </c>
      <c r="H139" s="59">
        <f t="shared" si="16"/>
        <v>0.12073649104457425</v>
      </c>
      <c r="P139" s="30"/>
    </row>
    <row r="140" spans="2:16" x14ac:dyDescent="0.25">
      <c r="B140" s="17"/>
      <c r="D140" s="124">
        <v>2007</v>
      </c>
      <c r="E140" s="76">
        <v>3898.12</v>
      </c>
      <c r="F140" s="76">
        <f>+Cajamarca!H122+'La Libertad'!H122+Lambayeque!H122+Piura!H122+Tumbes!H122</f>
        <v>483.64200000000005</v>
      </c>
      <c r="G140" s="59">
        <f t="shared" si="15"/>
        <v>0.15039461102627416</v>
      </c>
      <c r="H140" s="59">
        <f t="shared" si="16"/>
        <v>0.12407057761177184</v>
      </c>
      <c r="P140" s="30"/>
    </row>
    <row r="141" spans="2:16" x14ac:dyDescent="0.25">
      <c r="B141" s="17"/>
      <c r="D141" s="124">
        <v>2008</v>
      </c>
      <c r="E141" s="76">
        <v>4309.1000000000004</v>
      </c>
      <c r="F141" s="76">
        <f>+Cajamarca!H123+'La Libertad'!H123+Lambayeque!H123+Piura!H123+Tumbes!H123</f>
        <v>545.53399999999999</v>
      </c>
      <c r="G141" s="59">
        <f t="shared" si="15"/>
        <v>0.12797068906339804</v>
      </c>
      <c r="H141" s="59">
        <f t="shared" si="16"/>
        <v>0.12660045021002064</v>
      </c>
      <c r="P141" s="30"/>
    </row>
    <row r="142" spans="2:16" x14ac:dyDescent="0.25">
      <c r="B142" s="17"/>
      <c r="D142" s="124">
        <v>2009</v>
      </c>
      <c r="E142" s="76">
        <v>4689.0369999999994</v>
      </c>
      <c r="F142" s="76">
        <f>+Cajamarca!H124+'La Libertad'!H124+Lambayeque!H124+Piura!H124+Tumbes!H124</f>
        <v>605.73299999999995</v>
      </c>
      <c r="G142" s="59">
        <f t="shared" si="15"/>
        <v>0.11034875919741016</v>
      </c>
      <c r="H142" s="59">
        <f t="shared" si="16"/>
        <v>0.12918068251540776</v>
      </c>
      <c r="P142" s="30"/>
    </row>
    <row r="143" spans="2:16" x14ac:dyDescent="0.25">
      <c r="B143" s="17"/>
      <c r="D143" s="124">
        <v>2010</v>
      </c>
      <c r="E143" s="76">
        <v>5116.8109999999988</v>
      </c>
      <c r="F143" s="76">
        <f>+Cajamarca!H125+'La Libertad'!H125+Lambayeque!H125+Piura!H125+Tumbes!H125</f>
        <v>678.90500000000009</v>
      </c>
      <c r="G143" s="59">
        <f t="shared" si="15"/>
        <v>0.12079909795239852</v>
      </c>
      <c r="H143" s="59">
        <f t="shared" si="16"/>
        <v>0.13268127355104581</v>
      </c>
      <c r="J143" s="97" t="s">
        <v>95</v>
      </c>
      <c r="K143" s="110"/>
      <c r="L143" s="110"/>
      <c r="M143" s="110"/>
      <c r="N143" s="97"/>
      <c r="P143" s="30"/>
    </row>
    <row r="144" spans="2:16" x14ac:dyDescent="0.25">
      <c r="B144" s="17"/>
      <c r="D144" s="124">
        <v>2011</v>
      </c>
      <c r="E144" s="76">
        <v>5623.4490000000005</v>
      </c>
      <c r="F144" s="76">
        <f>+Cajamarca!H126+'La Libertad'!H126+Lambayeque!H126+Piura!H126+Tumbes!H126</f>
        <v>767.18600000000004</v>
      </c>
      <c r="G144" s="59">
        <f t="shared" si="15"/>
        <v>0.1300343936191366</v>
      </c>
      <c r="H144" s="59">
        <f t="shared" si="16"/>
        <v>0.13642623948398927</v>
      </c>
      <c r="J144" s="110"/>
      <c r="K144" s="146" t="s">
        <v>44</v>
      </c>
      <c r="L144" s="147"/>
      <c r="M144" s="148">
        <f>+E150</f>
        <v>8841.7419999999984</v>
      </c>
      <c r="N144" s="110"/>
      <c r="P144" s="30"/>
    </row>
    <row r="145" spans="2:16" x14ac:dyDescent="0.25">
      <c r="B145" s="17"/>
      <c r="D145" s="124">
        <v>2012</v>
      </c>
      <c r="E145" s="76">
        <v>6167.0460000000003</v>
      </c>
      <c r="F145" s="76">
        <f>+Cajamarca!H127+'La Libertad'!H127+Lambayeque!H127+Piura!H127+Tumbes!H127</f>
        <v>860.28700000000003</v>
      </c>
      <c r="G145" s="59">
        <f t="shared" si="15"/>
        <v>0.12135388289150217</v>
      </c>
      <c r="H145" s="59">
        <f t="shared" si="16"/>
        <v>0.13949741902362978</v>
      </c>
      <c r="J145" s="110"/>
      <c r="K145" s="146" t="s">
        <v>45</v>
      </c>
      <c r="L145" s="147"/>
      <c r="M145" s="59">
        <f>+K137/M144</f>
        <v>0.14803643897322499</v>
      </c>
      <c r="N145" s="110"/>
      <c r="P145" s="30"/>
    </row>
    <row r="146" spans="2:16" x14ac:dyDescent="0.25">
      <c r="B146" s="17"/>
      <c r="D146" s="124">
        <v>2013</v>
      </c>
      <c r="E146" s="76">
        <v>6651.9989999999989</v>
      </c>
      <c r="F146" s="76">
        <f>+Cajamarca!H128+'La Libertad'!H128+Lambayeque!H128+Piura!H128+Tumbes!H128</f>
        <v>936.56600000000003</v>
      </c>
      <c r="G146" s="59">
        <f t="shared" si="15"/>
        <v>8.8666921620343064E-2</v>
      </c>
      <c r="H146" s="59">
        <f t="shared" si="16"/>
        <v>0.14079466939186253</v>
      </c>
      <c r="J146" s="110"/>
      <c r="K146" s="110"/>
      <c r="L146" s="110"/>
      <c r="M146" s="110"/>
      <c r="N146" s="110"/>
      <c r="P146" s="30"/>
    </row>
    <row r="147" spans="2:16" x14ac:dyDescent="0.25">
      <c r="B147" s="17"/>
      <c r="D147" s="124">
        <v>2014</v>
      </c>
      <c r="E147" s="76">
        <v>7112.3010000000004</v>
      </c>
      <c r="F147" s="76">
        <f>+Cajamarca!H129+'La Libertad'!H129+Lambayeque!H129+Piura!H129+Tumbes!H129</f>
        <v>1015.124</v>
      </c>
      <c r="G147" s="59">
        <f t="shared" si="15"/>
        <v>8.3878765618226492E-2</v>
      </c>
      <c r="H147" s="59">
        <f t="shared" si="16"/>
        <v>0.14272793010307072</v>
      </c>
      <c r="J147" s="110" t="s">
        <v>102</v>
      </c>
      <c r="K147" s="110"/>
      <c r="L147" s="110"/>
      <c r="M147" s="110"/>
      <c r="N147" s="110"/>
      <c r="P147" s="30"/>
    </row>
    <row r="148" spans="2:16" x14ac:dyDescent="0.25">
      <c r="B148" s="17"/>
      <c r="D148" s="124">
        <v>2015</v>
      </c>
      <c r="E148" s="76">
        <v>7670.4990000000007</v>
      </c>
      <c r="F148" s="76">
        <f>+Cajamarca!H130+'La Libertad'!H130+Lambayeque!H130+Piura!H130+Tumbes!H130</f>
        <v>1110.9769999999999</v>
      </c>
      <c r="G148" s="59">
        <f t="shared" si="15"/>
        <v>9.442491754701865E-2</v>
      </c>
      <c r="H148" s="59">
        <f t="shared" si="16"/>
        <v>0.14483764354835321</v>
      </c>
      <c r="J148" s="110"/>
      <c r="K148" s="146" t="s">
        <v>97</v>
      </c>
      <c r="L148" s="147"/>
      <c r="M148" s="148">
        <v>81224.170122520227</v>
      </c>
      <c r="N148" s="110"/>
      <c r="O148" s="159" t="s">
        <v>112</v>
      </c>
      <c r="P148" s="30"/>
    </row>
    <row r="149" spans="2:16" x14ac:dyDescent="0.25">
      <c r="B149" s="17"/>
      <c r="D149" s="124">
        <v>2016</v>
      </c>
      <c r="E149" s="76">
        <v>8231.9619999999995</v>
      </c>
      <c r="F149" s="76">
        <f>+Cajamarca!H131+'La Libertad'!H131+Lambayeque!H131+Piura!H131+Tumbes!H131</f>
        <v>1207.3140000000001</v>
      </c>
      <c r="G149" s="59">
        <f t="shared" si="15"/>
        <v>8.6713766351598887E-2</v>
      </c>
      <c r="H149" s="59">
        <f t="shared" si="16"/>
        <v>0.14666175572724949</v>
      </c>
      <c r="J149" s="110"/>
      <c r="K149" s="146" t="s">
        <v>45</v>
      </c>
      <c r="L149" s="147"/>
      <c r="M149" s="59">
        <f>+M137/M148</f>
        <v>3.9384333330394421E-2</v>
      </c>
      <c r="N149" s="110"/>
      <c r="P149" s="30"/>
    </row>
    <row r="150" spans="2:16" x14ac:dyDescent="0.25">
      <c r="B150" s="17"/>
      <c r="D150" s="124">
        <v>2017</v>
      </c>
      <c r="E150" s="76">
        <v>8841.7419999999984</v>
      </c>
      <c r="F150" s="76">
        <f>+Cajamarca!H132+'La Libertad'!H132+Lambayeque!H132+Piura!H132+Tumbes!H132</f>
        <v>1308.9000000000001</v>
      </c>
      <c r="G150" s="59">
        <f t="shared" si="15"/>
        <v>8.4142153573966594E-2</v>
      </c>
      <c r="H150" s="59">
        <f t="shared" si="16"/>
        <v>0.14803643897322499</v>
      </c>
      <c r="J150" s="110"/>
      <c r="K150" s="110"/>
      <c r="L150" s="110"/>
      <c r="M150" s="110"/>
      <c r="N150" s="110"/>
      <c r="P150" s="30"/>
    </row>
    <row r="151" spans="2:16" x14ac:dyDescent="0.25">
      <c r="B151" s="17"/>
      <c r="D151" s="165" t="s">
        <v>92</v>
      </c>
      <c r="E151" s="165"/>
      <c r="F151" s="165"/>
      <c r="G151" s="165"/>
      <c r="H151" s="165"/>
      <c r="J151" s="110" t="s">
        <v>96</v>
      </c>
      <c r="K151" s="110"/>
      <c r="L151" s="110"/>
      <c r="M151" s="110"/>
      <c r="N151" s="110"/>
      <c r="P151" s="30"/>
    </row>
    <row r="152" spans="2:16" x14ac:dyDescent="0.25">
      <c r="B152" s="17"/>
      <c r="C152" s="6"/>
      <c r="D152" s="6"/>
      <c r="E152" s="6"/>
      <c r="F152" s="6"/>
      <c r="J152" s="110"/>
      <c r="K152" s="146" t="s">
        <v>100</v>
      </c>
      <c r="L152" s="147"/>
      <c r="M152" s="148">
        <v>10327.966945059999</v>
      </c>
      <c r="N152" s="110"/>
      <c r="P152" s="30"/>
    </row>
    <row r="153" spans="2:16" x14ac:dyDescent="0.25">
      <c r="B153" s="17"/>
      <c r="C153" s="6"/>
      <c r="D153" s="6"/>
      <c r="E153" s="6"/>
      <c r="F153" s="6"/>
      <c r="J153" s="110"/>
      <c r="K153" s="146" t="s">
        <v>45</v>
      </c>
      <c r="L153" s="147"/>
      <c r="M153" s="59">
        <f>+M137/M152</f>
        <v>0.30973760930945893</v>
      </c>
      <c r="N153" s="110"/>
      <c r="P153" s="30"/>
    </row>
    <row r="154" spans="2:16" x14ac:dyDescent="0.25">
      <c r="B154" s="17"/>
      <c r="C154" s="6"/>
      <c r="D154" s="6"/>
      <c r="E154" s="6"/>
      <c r="F154" s="6"/>
      <c r="P154" s="30"/>
    </row>
    <row r="155" spans="2:16" x14ac:dyDescent="0.25">
      <c r="B155" s="18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31"/>
    </row>
  </sheetData>
  <sortState ref="R53:U62">
    <sortCondition descending="1" ref="U53:U62"/>
  </sortState>
  <mergeCells count="93">
    <mergeCell ref="D151:H151"/>
    <mergeCell ref="D128:H128"/>
    <mergeCell ref="D129:H129"/>
    <mergeCell ref="C119:O119"/>
    <mergeCell ref="C108:O108"/>
    <mergeCell ref="C109:O109"/>
    <mergeCell ref="C117:D117"/>
    <mergeCell ref="C118:D118"/>
    <mergeCell ref="C125:O126"/>
    <mergeCell ref="J129:N129"/>
    <mergeCell ref="C114:D114"/>
    <mergeCell ref="C115:D115"/>
    <mergeCell ref="C116:D116"/>
    <mergeCell ref="C100:D100"/>
    <mergeCell ref="C101:D101"/>
    <mergeCell ref="C102:D102"/>
    <mergeCell ref="C103:D103"/>
    <mergeCell ref="C104:D104"/>
    <mergeCell ref="C105:D105"/>
    <mergeCell ref="C110:D110"/>
    <mergeCell ref="C111:D111"/>
    <mergeCell ref="C112:D112"/>
    <mergeCell ref="C113:D113"/>
    <mergeCell ref="C90:D90"/>
    <mergeCell ref="C91:D91"/>
    <mergeCell ref="C97:D97"/>
    <mergeCell ref="C98:D98"/>
    <mergeCell ref="C99:D99"/>
    <mergeCell ref="C95:O95"/>
    <mergeCell ref="C96:O96"/>
    <mergeCell ref="C85:D85"/>
    <mergeCell ref="C86:D86"/>
    <mergeCell ref="C87:D87"/>
    <mergeCell ref="C88:D88"/>
    <mergeCell ref="C89:D89"/>
    <mergeCell ref="J29:K29"/>
    <mergeCell ref="L29:M29"/>
    <mergeCell ref="E27:N28"/>
    <mergeCell ref="C81:O81"/>
    <mergeCell ref="C82:O82"/>
    <mergeCell ref="E31:G31"/>
    <mergeCell ref="E32:G32"/>
    <mergeCell ref="E33:G33"/>
    <mergeCell ref="E29:G30"/>
    <mergeCell ref="H29:I29"/>
    <mergeCell ref="D51:F51"/>
    <mergeCell ref="E34:G34"/>
    <mergeCell ref="E35:G35"/>
    <mergeCell ref="E36:G36"/>
    <mergeCell ref="E37:G37"/>
    <mergeCell ref="E38:G38"/>
    <mergeCell ref="B1:P1"/>
    <mergeCell ref="C7:O8"/>
    <mergeCell ref="C24:O26"/>
    <mergeCell ref="F11:F12"/>
    <mergeCell ref="G11:H11"/>
    <mergeCell ref="I11:J11"/>
    <mergeCell ref="K11:L11"/>
    <mergeCell ref="F19:M19"/>
    <mergeCell ref="F9:M10"/>
    <mergeCell ref="E39:N39"/>
    <mergeCell ref="D48:M48"/>
    <mergeCell ref="D49:F50"/>
    <mergeCell ref="G49:H49"/>
    <mergeCell ref="I49:J49"/>
    <mergeCell ref="K49:L49"/>
    <mergeCell ref="C45:O47"/>
    <mergeCell ref="D52:F52"/>
    <mergeCell ref="D53:F53"/>
    <mergeCell ref="D54:F54"/>
    <mergeCell ref="D55:F55"/>
    <mergeCell ref="D56:F56"/>
    <mergeCell ref="D57:F57"/>
    <mergeCell ref="D58:F58"/>
    <mergeCell ref="D66:F66"/>
    <mergeCell ref="D67:F67"/>
    <mergeCell ref="D68:F68"/>
    <mergeCell ref="D59:F59"/>
    <mergeCell ref="D60:F60"/>
    <mergeCell ref="D61:F61"/>
    <mergeCell ref="D62:F62"/>
    <mergeCell ref="D74:F74"/>
    <mergeCell ref="D75:M75"/>
    <mergeCell ref="C83:D83"/>
    <mergeCell ref="C84:D84"/>
    <mergeCell ref="D63:F63"/>
    <mergeCell ref="D64:F64"/>
    <mergeCell ref="D65:F65"/>
    <mergeCell ref="D69:F69"/>
    <mergeCell ref="D70:F70"/>
    <mergeCell ref="D71:F71"/>
    <mergeCell ref="D72:F72"/>
    <mergeCell ref="D73:F73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P135"/>
  <sheetViews>
    <sheetView zoomScaleNormal="100" zoomScalePageLayoutView="4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1:16" ht="15" customHeight="1" x14ac:dyDescent="0.25">
      <c r="B1" s="220" t="s">
        <v>115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3"/>
    </row>
    <row r="2" spans="1:16" ht="15" customHeight="1" x14ac:dyDescent="0.2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13"/>
    </row>
    <row r="3" spans="1:16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  <c r="P3" s="7"/>
    </row>
    <row r="4" spans="1:16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  <c r="P4" s="7"/>
    </row>
    <row r="5" spans="1:16" x14ac:dyDescent="0.25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0"/>
    </row>
    <row r="6" spans="1:16" x14ac:dyDescent="0.25">
      <c r="A6" s="10"/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  <c r="P6" s="10"/>
    </row>
    <row r="7" spans="1:16" ht="15" customHeight="1" x14ac:dyDescent="0.25">
      <c r="A7" s="10"/>
      <c r="B7" s="16"/>
      <c r="C7" s="184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272.9 millones por tributos internos,  Una reducción de -11.9% respecto del 2016. Mientras que en terminos reales (quitando la inflación del periodo) la recaudación habría disminuido en -14.3%  Es así que se recaudaron en el 2017:  S/ 123.3 millones por Impuesto a la Renta, S/ 112.3 millones por Impuesto a la producción y el Consumo y solo S/ 37.2 millones por otros conceptos.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32"/>
      <c r="P7" s="12"/>
    </row>
    <row r="8" spans="1:16" ht="15" customHeight="1" x14ac:dyDescent="0.25">
      <c r="A8" s="10"/>
      <c r="B8" s="17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32"/>
      <c r="P8" s="8"/>
    </row>
    <row r="9" spans="1:16" ht="15" customHeight="1" x14ac:dyDescent="0.25">
      <c r="A9" s="10"/>
      <c r="B9" s="17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30"/>
      <c r="P9" s="9"/>
    </row>
    <row r="10" spans="1:16" x14ac:dyDescent="0.25">
      <c r="A10" s="10"/>
      <c r="B10" s="17"/>
      <c r="C10" s="6"/>
      <c r="D10" s="188" t="s">
        <v>52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6"/>
      <c r="O10" s="30"/>
      <c r="P10" s="9"/>
    </row>
    <row r="11" spans="1:16" ht="15" customHeight="1" x14ac:dyDescent="0.25">
      <c r="A11" s="10"/>
      <c r="B11" s="17"/>
      <c r="C11" s="6"/>
      <c r="D11" s="175" t="s">
        <v>10</v>
      </c>
      <c r="E11" s="176"/>
      <c r="F11" s="177"/>
      <c r="G11" s="181">
        <v>2017</v>
      </c>
      <c r="H11" s="181"/>
      <c r="I11" s="181">
        <v>2016</v>
      </c>
      <c r="J11" s="181"/>
      <c r="K11" s="186" t="s">
        <v>53</v>
      </c>
      <c r="L11" s="186"/>
      <c r="M11" s="37" t="s">
        <v>54</v>
      </c>
      <c r="N11" s="6"/>
      <c r="O11" s="30"/>
    </row>
    <row r="12" spans="1:16" ht="15" customHeight="1" thickBot="1" x14ac:dyDescent="0.3">
      <c r="A12" s="10"/>
      <c r="B12" s="17"/>
      <c r="C12" s="6"/>
      <c r="D12" s="196"/>
      <c r="E12" s="197"/>
      <c r="F12" s="198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1:16" ht="15" customHeight="1" thickTop="1" x14ac:dyDescent="0.25">
      <c r="A13" s="10"/>
      <c r="B13" s="17"/>
      <c r="C13" s="6"/>
      <c r="D13" s="191" t="s">
        <v>47</v>
      </c>
      <c r="E13" s="192"/>
      <c r="F13" s="193"/>
      <c r="G13" s="51">
        <f>+G14+G17+G20</f>
        <v>272853.47531000001</v>
      </c>
      <c r="H13" s="43"/>
      <c r="I13" s="51">
        <f>+I14+I17+I20</f>
        <v>309765.18874999997</v>
      </c>
      <c r="J13" s="43"/>
      <c r="K13" s="51">
        <f>+G13-I13</f>
        <v>-36911.713439999963</v>
      </c>
      <c r="L13" s="56">
        <f>+IF(I13=0,"  - ",G13/I13-1)</f>
        <v>-0.11916030199826633</v>
      </c>
      <c r="M13" s="56">
        <v>-0.14317570884688136</v>
      </c>
      <c r="N13" s="6"/>
      <c r="O13" s="30"/>
    </row>
    <row r="14" spans="1:16" x14ac:dyDescent="0.25">
      <c r="A14" s="10"/>
      <c r="B14" s="17"/>
      <c r="C14" s="6"/>
      <c r="D14" s="194" t="s">
        <v>11</v>
      </c>
      <c r="E14" s="194"/>
      <c r="F14" s="194"/>
      <c r="G14" s="48">
        <v>123295.30511999999</v>
      </c>
      <c r="H14" s="53">
        <f t="shared" ref="H14:H20" si="0">+G14/G$13</f>
        <v>0.45187368414464629</v>
      </c>
      <c r="I14" s="48">
        <v>138662.33083999998</v>
      </c>
      <c r="J14" s="53">
        <f t="shared" ref="J14:J20" si="1">+I14/I$13</f>
        <v>0.44763690652118182</v>
      </c>
      <c r="K14" s="57">
        <f>+G14-I14</f>
        <v>-15367.025719999991</v>
      </c>
      <c r="L14" s="58">
        <f t="shared" ref="L14:L22" si="2">+IF(I14=0,"  - ",G14/I14-1)</f>
        <v>-0.11082336224199008</v>
      </c>
      <c r="M14" s="58">
        <v>-0.13506606924587017</v>
      </c>
      <c r="N14" s="6"/>
      <c r="O14" s="30"/>
    </row>
    <row r="15" spans="1:16" x14ac:dyDescent="0.25">
      <c r="A15" s="10"/>
      <c r="B15" s="17"/>
      <c r="C15" s="6"/>
      <c r="D15" s="195" t="s">
        <v>12</v>
      </c>
      <c r="E15" s="195"/>
      <c r="F15" s="195"/>
      <c r="G15" s="49">
        <v>41568.265749999991</v>
      </c>
      <c r="H15" s="54">
        <f t="shared" si="0"/>
        <v>0.15234647718073807</v>
      </c>
      <c r="I15" s="49">
        <v>74497.102529999989</v>
      </c>
      <c r="J15" s="54">
        <f t="shared" si="1"/>
        <v>0.24049539856502031</v>
      </c>
      <c r="K15" s="49">
        <f t="shared" ref="K15:K22" si="3">+G15-I15</f>
        <v>-32928.836779999998</v>
      </c>
      <c r="L15" s="59">
        <f t="shared" si="2"/>
        <v>-0.44201500006982897</v>
      </c>
      <c r="M15" s="59">
        <v>-0.45722802557168496</v>
      </c>
      <c r="N15" s="6"/>
      <c r="O15" s="30"/>
    </row>
    <row r="16" spans="1:16" x14ac:dyDescent="0.25">
      <c r="A16" s="10"/>
      <c r="B16" s="17"/>
      <c r="C16" s="6"/>
      <c r="D16" s="195" t="s">
        <v>13</v>
      </c>
      <c r="E16" s="195"/>
      <c r="F16" s="195"/>
      <c r="G16" s="49">
        <v>23788.35239</v>
      </c>
      <c r="H16" s="54">
        <f t="shared" si="0"/>
        <v>8.7183615172843509E-2</v>
      </c>
      <c r="I16" s="49">
        <v>22781.448880000004</v>
      </c>
      <c r="J16" s="54">
        <f t="shared" si="1"/>
        <v>7.3544251282496656E-2</v>
      </c>
      <c r="K16" s="49">
        <f t="shared" si="3"/>
        <v>1006.9035099999965</v>
      </c>
      <c r="L16" s="59">
        <f t="shared" si="2"/>
        <v>4.4198396480566338E-2</v>
      </c>
      <c r="M16" s="59">
        <v>1.5729142223473547E-2</v>
      </c>
      <c r="N16" s="6"/>
      <c r="O16" s="30"/>
    </row>
    <row r="17" spans="1:16" x14ac:dyDescent="0.25">
      <c r="A17" s="10"/>
      <c r="B17" s="17"/>
      <c r="C17" s="6"/>
      <c r="D17" s="194" t="s">
        <v>14</v>
      </c>
      <c r="E17" s="194"/>
      <c r="F17" s="194"/>
      <c r="G17" s="48">
        <v>112312.11724000001</v>
      </c>
      <c r="H17" s="53">
        <f t="shared" si="0"/>
        <v>0.411620622066102</v>
      </c>
      <c r="I17" s="48">
        <v>124882.01177999997</v>
      </c>
      <c r="J17" s="53">
        <f t="shared" si="1"/>
        <v>0.40315056796387677</v>
      </c>
      <c r="K17" s="57">
        <f t="shared" si="3"/>
        <v>-12569.894539999965</v>
      </c>
      <c r="L17" s="58">
        <f t="shared" si="2"/>
        <v>-0.10065416436551233</v>
      </c>
      <c r="M17" s="58">
        <v>-0.12517412661218152</v>
      </c>
      <c r="N17" s="6"/>
      <c r="O17" s="30"/>
    </row>
    <row r="18" spans="1:16" x14ac:dyDescent="0.25">
      <c r="A18" s="10"/>
      <c r="B18" s="17"/>
      <c r="C18" s="6"/>
      <c r="D18" s="195" t="s">
        <v>15</v>
      </c>
      <c r="E18" s="195"/>
      <c r="F18" s="195"/>
      <c r="G18" s="50">
        <v>112292.65926</v>
      </c>
      <c r="H18" s="55">
        <f t="shared" si="0"/>
        <v>0.41154930913897914</v>
      </c>
      <c r="I18" s="50">
        <v>124868.27477999998</v>
      </c>
      <c r="J18" s="55">
        <f t="shared" si="1"/>
        <v>0.40310622147014896</v>
      </c>
      <c r="K18" s="60">
        <f t="shared" si="3"/>
        <v>-12575.615519999978</v>
      </c>
      <c r="L18" s="61">
        <f t="shared" si="2"/>
        <v>-0.10071105364558297</v>
      </c>
      <c r="M18" s="61">
        <v>-0.12522946485043462</v>
      </c>
      <c r="N18" s="6"/>
      <c r="O18" s="30"/>
    </row>
    <row r="19" spans="1:16" x14ac:dyDescent="0.25">
      <c r="A19" s="10"/>
      <c r="B19" s="17"/>
      <c r="C19" s="6"/>
      <c r="D19" s="195" t="s">
        <v>16</v>
      </c>
      <c r="E19" s="195"/>
      <c r="F19" s="195"/>
      <c r="G19" s="50">
        <v>19.457979999999999</v>
      </c>
      <c r="H19" s="55">
        <f t="shared" si="0"/>
        <v>7.1312927122855929E-5</v>
      </c>
      <c r="I19" s="50">
        <v>13.737</v>
      </c>
      <c r="J19" s="55">
        <f t="shared" si="1"/>
        <v>4.4346493727823706E-5</v>
      </c>
      <c r="K19" s="60">
        <f t="shared" si="3"/>
        <v>5.7209799999999991</v>
      </c>
      <c r="L19" s="61">
        <f t="shared" si="2"/>
        <v>0.41646502147484887</v>
      </c>
      <c r="M19" s="61">
        <v>0.37784620825069304</v>
      </c>
      <c r="N19" s="6"/>
      <c r="O19" s="30"/>
    </row>
    <row r="20" spans="1:16" x14ac:dyDescent="0.25">
      <c r="A20" s="10"/>
      <c r="B20" s="17"/>
      <c r="C20" s="6"/>
      <c r="D20" s="194" t="s">
        <v>17</v>
      </c>
      <c r="E20" s="194"/>
      <c r="F20" s="194"/>
      <c r="G20" s="48">
        <v>37246.052949999998</v>
      </c>
      <c r="H20" s="53">
        <f t="shared" si="0"/>
        <v>0.13650569378925165</v>
      </c>
      <c r="I20" s="48">
        <v>46220.846129999998</v>
      </c>
      <c r="J20" s="53">
        <f t="shared" si="1"/>
        <v>0.14921252551494135</v>
      </c>
      <c r="K20" s="57">
        <f t="shared" si="3"/>
        <v>-8974.7931800000006</v>
      </c>
      <c r="L20" s="58">
        <f t="shared" si="2"/>
        <v>-0.19417197934364172</v>
      </c>
      <c r="M20" s="58">
        <v>-0.21614225135792431</v>
      </c>
      <c r="N20" s="6"/>
      <c r="O20" s="30"/>
    </row>
    <row r="21" spans="1:16" x14ac:dyDescent="0.25">
      <c r="A21" s="10"/>
      <c r="B21" s="17"/>
      <c r="C21" s="6"/>
      <c r="D21" s="216" t="s">
        <v>48</v>
      </c>
      <c r="E21" s="217"/>
      <c r="F21" s="218"/>
      <c r="G21" s="51">
        <v>0</v>
      </c>
      <c r="H21" s="46"/>
      <c r="I21" s="51">
        <v>0</v>
      </c>
      <c r="J21" s="46"/>
      <c r="K21" s="51">
        <f t="shared" si="3"/>
        <v>0</v>
      </c>
      <c r="L21" s="62" t="str">
        <f t="shared" si="2"/>
        <v xml:space="preserve">  - </v>
      </c>
      <c r="M21" s="64">
        <v>0</v>
      </c>
      <c r="N21" s="6"/>
      <c r="O21" s="30"/>
    </row>
    <row r="22" spans="1:16" x14ac:dyDescent="0.25">
      <c r="A22" s="10"/>
      <c r="B22" s="17"/>
      <c r="C22" s="6"/>
      <c r="D22" s="212" t="s">
        <v>49</v>
      </c>
      <c r="E22" s="213"/>
      <c r="F22" s="214"/>
      <c r="G22" s="52">
        <f>+G21+G13</f>
        <v>272853.47531000001</v>
      </c>
      <c r="H22" s="47"/>
      <c r="I22" s="52">
        <f>+I21+I13</f>
        <v>309765.18874999997</v>
      </c>
      <c r="J22" s="47"/>
      <c r="K22" s="52">
        <f t="shared" si="3"/>
        <v>-36911.713439999963</v>
      </c>
      <c r="L22" s="63">
        <f t="shared" si="2"/>
        <v>-0.11916030199826633</v>
      </c>
      <c r="M22" s="63">
        <v>-0.14317570884688136</v>
      </c>
      <c r="N22" s="6"/>
      <c r="O22" s="30"/>
    </row>
    <row r="23" spans="1:16" x14ac:dyDescent="0.25">
      <c r="A23" s="10"/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1:16" ht="15" customHeight="1" x14ac:dyDescent="0.25">
      <c r="A24" s="10"/>
      <c r="B24" s="17"/>
      <c r="C24" s="6"/>
      <c r="D24" s="215" t="s">
        <v>56</v>
      </c>
      <c r="E24" s="215"/>
      <c r="F24" s="215"/>
      <c r="G24" s="215"/>
      <c r="H24" s="215"/>
      <c r="I24" s="215"/>
      <c r="J24" s="215"/>
      <c r="K24" s="215"/>
      <c r="L24" s="215"/>
      <c r="M24" s="215"/>
      <c r="N24" s="6"/>
      <c r="O24" s="30"/>
    </row>
    <row r="25" spans="1:16" x14ac:dyDescent="0.25">
      <c r="A25" s="10"/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  <c r="P25" s="11"/>
    </row>
    <row r="26" spans="1:16" x14ac:dyDescent="0.25">
      <c r="A26" s="10"/>
      <c r="F26" s="21"/>
      <c r="G26" s="21"/>
      <c r="H26" s="21"/>
      <c r="I26" s="21"/>
      <c r="J26" s="21"/>
      <c r="K26" s="21"/>
      <c r="P26" s="11"/>
    </row>
    <row r="27" spans="1:16" x14ac:dyDescent="0.25">
      <c r="A27" s="10"/>
      <c r="P27" s="11"/>
    </row>
    <row r="28" spans="1:16" s="10" customFormat="1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</row>
    <row r="29" spans="1:16" s="10" customFormat="1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1:16" x14ac:dyDescent="0.25">
      <c r="A30" s="10"/>
      <c r="B30" s="98"/>
      <c r="C30" s="189" t="s">
        <v>70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33"/>
      <c r="P30" s="10"/>
    </row>
    <row r="31" spans="1:16" x14ac:dyDescent="0.25">
      <c r="A31" s="10"/>
      <c r="B31" s="98"/>
      <c r="C31" s="190" t="s">
        <v>69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33"/>
      <c r="P31" s="10"/>
    </row>
    <row r="32" spans="1:16" ht="15" customHeight="1" x14ac:dyDescent="0.25">
      <c r="A32" s="10"/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  <c r="P32" s="10"/>
    </row>
    <row r="33" spans="1:16" ht="15" customHeight="1" x14ac:dyDescent="0.25">
      <c r="A33" s="10"/>
      <c r="B33" s="17"/>
      <c r="C33" s="100" t="s">
        <v>35</v>
      </c>
      <c r="D33" s="99">
        <v>105414.88879999996</v>
      </c>
      <c r="E33" s="99">
        <v>135449.39567</v>
      </c>
      <c r="F33" s="99">
        <v>134632.74409999992</v>
      </c>
      <c r="G33" s="99">
        <v>142692.92212999993</v>
      </c>
      <c r="H33" s="99">
        <v>184996.63083999997</v>
      </c>
      <c r="I33" s="99">
        <v>271253.10775999993</v>
      </c>
      <c r="J33" s="99">
        <v>308379.72544999985</v>
      </c>
      <c r="K33" s="99">
        <v>287824.61591999984</v>
      </c>
      <c r="L33" s="99">
        <v>298888.43634999997</v>
      </c>
      <c r="M33" s="99">
        <v>309765.18874999997</v>
      </c>
      <c r="N33" s="99">
        <v>272853.47531000001</v>
      </c>
      <c r="O33" s="30"/>
      <c r="P33" s="10"/>
    </row>
    <row r="34" spans="1:16" x14ac:dyDescent="0.25">
      <c r="A34" s="10"/>
      <c r="B34" s="17"/>
      <c r="C34" s="101" t="s">
        <v>38</v>
      </c>
      <c r="D34" s="49">
        <v>55039.685570000009</v>
      </c>
      <c r="E34" s="49">
        <v>67701.852230000004</v>
      </c>
      <c r="F34" s="49">
        <v>68741.798729999995</v>
      </c>
      <c r="G34" s="49">
        <v>73533.724740000005</v>
      </c>
      <c r="H34" s="49">
        <v>86792.126079999958</v>
      </c>
      <c r="I34" s="49">
        <v>124717.90648999998</v>
      </c>
      <c r="J34" s="49">
        <v>143546.30326999995</v>
      </c>
      <c r="K34" s="49">
        <v>133821.92941999994</v>
      </c>
      <c r="L34" s="49">
        <v>136609.49395999999</v>
      </c>
      <c r="M34" s="49">
        <v>138662.33083999998</v>
      </c>
      <c r="N34" s="49">
        <v>123295.30511999999</v>
      </c>
      <c r="O34" s="30"/>
      <c r="P34" s="10"/>
    </row>
    <row r="35" spans="1:16" ht="15" customHeight="1" x14ac:dyDescent="0.25">
      <c r="A35" s="10"/>
      <c r="B35" s="17"/>
      <c r="C35" s="101" t="s">
        <v>65</v>
      </c>
      <c r="D35" s="49">
        <v>35690.165710000001</v>
      </c>
      <c r="E35" s="49">
        <v>41956.790370000002</v>
      </c>
      <c r="F35" s="49">
        <v>40650.950720000001</v>
      </c>
      <c r="G35" s="49">
        <v>43648.863099999995</v>
      </c>
      <c r="H35" s="49">
        <v>51182.297579999977</v>
      </c>
      <c r="I35" s="49">
        <v>72040.285489999951</v>
      </c>
      <c r="J35" s="49">
        <v>79278.853389999946</v>
      </c>
      <c r="K35" s="49">
        <v>67704.089299999934</v>
      </c>
      <c r="L35" s="49">
        <v>71068.626999999979</v>
      </c>
      <c r="M35" s="49">
        <v>74497.102529999989</v>
      </c>
      <c r="N35" s="49">
        <v>41568.265749999991</v>
      </c>
      <c r="O35" s="30"/>
      <c r="P35" s="10"/>
    </row>
    <row r="36" spans="1:16" x14ac:dyDescent="0.25">
      <c r="A36" s="10"/>
      <c r="B36" s="17"/>
      <c r="C36" s="101" t="s">
        <v>66</v>
      </c>
      <c r="D36" s="49">
        <v>6976.9209799999999</v>
      </c>
      <c r="E36" s="49">
        <v>8399.4038299999993</v>
      </c>
      <c r="F36" s="49">
        <v>9571.6916000000001</v>
      </c>
      <c r="G36" s="49">
        <v>10767.26036</v>
      </c>
      <c r="H36" s="49">
        <v>14700.386280000002</v>
      </c>
      <c r="I36" s="49">
        <v>18965.906450000002</v>
      </c>
      <c r="J36" s="49">
        <v>24608.437119999991</v>
      </c>
      <c r="K36" s="49">
        <v>26602.975179999994</v>
      </c>
      <c r="L36" s="49">
        <v>21834.25995</v>
      </c>
      <c r="M36" s="49">
        <v>22781.448880000004</v>
      </c>
      <c r="N36" s="49">
        <v>23788.35239</v>
      </c>
      <c r="O36" s="30"/>
      <c r="P36" s="10"/>
    </row>
    <row r="37" spans="1:16" x14ac:dyDescent="0.25">
      <c r="A37" s="10"/>
      <c r="B37" s="17"/>
      <c r="C37" s="101" t="s">
        <v>39</v>
      </c>
      <c r="D37" s="49">
        <v>38656.844700000001</v>
      </c>
      <c r="E37" s="49">
        <v>51972.196219999998</v>
      </c>
      <c r="F37" s="49">
        <v>48040.528839999999</v>
      </c>
      <c r="G37" s="49">
        <v>50603.216599999978</v>
      </c>
      <c r="H37" s="49">
        <v>73947.85096999997</v>
      </c>
      <c r="I37" s="49">
        <v>108086.33516999993</v>
      </c>
      <c r="J37" s="49">
        <v>114432.19196999993</v>
      </c>
      <c r="K37" s="49">
        <v>106867.63934999991</v>
      </c>
      <c r="L37" s="49">
        <v>114749.68608999997</v>
      </c>
      <c r="M37" s="49">
        <v>124868.27477999998</v>
      </c>
      <c r="N37" s="49">
        <v>112292.65926</v>
      </c>
      <c r="O37" s="30"/>
      <c r="P37" s="10"/>
    </row>
    <row r="38" spans="1:16" x14ac:dyDescent="0.25">
      <c r="A38" s="10"/>
      <c r="B38" s="17"/>
      <c r="C38" s="101" t="s">
        <v>40</v>
      </c>
      <c r="D38" s="49">
        <v>9.8479500000000009</v>
      </c>
      <c r="E38" s="49">
        <v>24.45101</v>
      </c>
      <c r="F38" s="49">
        <v>13.409979999999999</v>
      </c>
      <c r="G38" s="49">
        <v>17.235019999999999</v>
      </c>
      <c r="H38" s="49">
        <v>22.406989999999997</v>
      </c>
      <c r="I38" s="49">
        <v>27.40898</v>
      </c>
      <c r="J38" s="49">
        <v>30.642009999999999</v>
      </c>
      <c r="K38" s="49">
        <v>18.530010000000001</v>
      </c>
      <c r="L38" s="49">
        <v>10.816979999999999</v>
      </c>
      <c r="M38" s="49">
        <v>13.737</v>
      </c>
      <c r="N38" s="49">
        <v>19.457979999999999</v>
      </c>
      <c r="O38" s="30"/>
      <c r="P38" s="10"/>
    </row>
    <row r="39" spans="1:16" x14ac:dyDescent="0.25">
      <c r="A39" s="10"/>
      <c r="B39" s="24"/>
      <c r="C39" s="102" t="s">
        <v>48</v>
      </c>
      <c r="D39" s="99">
        <v>0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30"/>
      <c r="P39" s="10"/>
    </row>
    <row r="40" spans="1:16" x14ac:dyDescent="0.25">
      <c r="A40" s="10"/>
      <c r="B40" s="25"/>
      <c r="C40" s="103" t="s">
        <v>67</v>
      </c>
      <c r="D40" s="86">
        <v>105414.88879999996</v>
      </c>
      <c r="E40" s="86">
        <v>135449.39567</v>
      </c>
      <c r="F40" s="86">
        <v>134632.74409999992</v>
      </c>
      <c r="G40" s="86">
        <v>142692.92212999993</v>
      </c>
      <c r="H40" s="86">
        <v>184996.63083999997</v>
      </c>
      <c r="I40" s="86">
        <v>271253.10775999993</v>
      </c>
      <c r="J40" s="86">
        <v>308379.72544999985</v>
      </c>
      <c r="K40" s="86">
        <v>287824.61591999984</v>
      </c>
      <c r="L40" s="86">
        <v>298888.43634999997</v>
      </c>
      <c r="M40" s="86">
        <v>309765.18874999997</v>
      </c>
      <c r="N40" s="86">
        <v>272853.47531000001</v>
      </c>
      <c r="O40" s="30"/>
      <c r="P40" s="10"/>
    </row>
    <row r="41" spans="1:16" x14ac:dyDescent="0.25">
      <c r="A41" s="10"/>
      <c r="B41" s="25"/>
      <c r="C41" s="173" t="s">
        <v>68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30"/>
      <c r="P41" s="10"/>
    </row>
    <row r="42" spans="1:16" x14ac:dyDescent="0.25">
      <c r="A42" s="10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  <c r="P42" s="10"/>
    </row>
    <row r="43" spans="1:16" x14ac:dyDescent="0.25">
      <c r="A43" s="10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  <c r="P43" s="10"/>
    </row>
    <row r="44" spans="1:16" x14ac:dyDescent="0.25">
      <c r="A44" s="10"/>
      <c r="B44" s="26"/>
      <c r="C44" s="189" t="s">
        <v>71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34"/>
      <c r="P44" s="10"/>
    </row>
    <row r="45" spans="1:16" x14ac:dyDescent="0.25">
      <c r="A45" s="10"/>
      <c r="B45" s="26"/>
      <c r="C45" s="190" t="s">
        <v>72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34"/>
      <c r="P45" s="10"/>
    </row>
    <row r="46" spans="1:16" x14ac:dyDescent="0.25">
      <c r="A46" s="10"/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  <c r="P46" s="10"/>
    </row>
    <row r="47" spans="1:16" x14ac:dyDescent="0.25">
      <c r="A47" s="10"/>
      <c r="B47" s="26"/>
      <c r="C47" s="100" t="s">
        <v>35</v>
      </c>
      <c r="D47" s="104">
        <v>0.1881621374830249</v>
      </c>
      <c r="E47" s="104">
        <v>0.28491712330108765</v>
      </c>
      <c r="F47" s="104">
        <v>-6.0292005435720331E-3</v>
      </c>
      <c r="G47" s="104">
        <v>5.9867887889243576E-2</v>
      </c>
      <c r="H47" s="104">
        <v>0.29646676288161911</v>
      </c>
      <c r="I47" s="104">
        <v>0.4662597179653587</v>
      </c>
      <c r="J47" s="104">
        <v>0.1368707551282653</v>
      </c>
      <c r="K47" s="104">
        <v>-6.6655191095994382E-2</v>
      </c>
      <c r="L47" s="104">
        <v>3.8439451728740526E-2</v>
      </c>
      <c r="M47" s="104">
        <v>3.6390676510694053E-2</v>
      </c>
      <c r="N47" s="104">
        <v>-0.11916030199826633</v>
      </c>
      <c r="O47" s="34"/>
      <c r="P47" s="10"/>
    </row>
    <row r="48" spans="1:16" x14ac:dyDescent="0.25">
      <c r="A48" s="10"/>
      <c r="B48" s="26"/>
      <c r="C48" s="101" t="s">
        <v>38</v>
      </c>
      <c r="D48" s="59">
        <v>0.18444098038574386</v>
      </c>
      <c r="E48" s="59">
        <v>0.23005521432160303</v>
      </c>
      <c r="F48" s="59">
        <v>1.5360680184451025E-2</v>
      </c>
      <c r="G48" s="59">
        <v>6.9709057640773286E-2</v>
      </c>
      <c r="H48" s="59">
        <v>0.18030368224755255</v>
      </c>
      <c r="I48" s="59">
        <v>0.43697259328619542</v>
      </c>
      <c r="J48" s="59">
        <v>0.15096787069232631</v>
      </c>
      <c r="K48" s="59">
        <v>-6.7743812473590292E-2</v>
      </c>
      <c r="L48" s="59">
        <v>2.0830401654509778E-2</v>
      </c>
      <c r="M48" s="59">
        <v>1.502704402522026E-2</v>
      </c>
      <c r="N48" s="59">
        <v>-0.11082336224199008</v>
      </c>
      <c r="O48" s="34"/>
      <c r="P48" s="10"/>
    </row>
    <row r="49" spans="1:16" x14ac:dyDescent="0.25">
      <c r="A49" s="10"/>
      <c r="B49" s="26"/>
      <c r="C49" s="101" t="s">
        <v>65</v>
      </c>
      <c r="D49" s="59">
        <v>0.26165848099681099</v>
      </c>
      <c r="E49" s="59">
        <v>0.17558407296058487</v>
      </c>
      <c r="F49" s="59">
        <v>-3.1123440055455309E-2</v>
      </c>
      <c r="G49" s="59">
        <v>7.3747657235604169E-2</v>
      </c>
      <c r="H49" s="59">
        <v>0.17259176860439185</v>
      </c>
      <c r="I49" s="59">
        <v>0.40752347776881459</v>
      </c>
      <c r="J49" s="59">
        <v>0.10047944494896255</v>
      </c>
      <c r="K49" s="59">
        <v>-0.14600064954345093</v>
      </c>
      <c r="L49" s="59">
        <v>4.9694748644969255E-2</v>
      </c>
      <c r="M49" s="59">
        <v>4.8241758349996111E-2</v>
      </c>
      <c r="N49" s="59">
        <v>-0.44201500006982897</v>
      </c>
      <c r="O49" s="34"/>
      <c r="P49" s="10"/>
    </row>
    <row r="50" spans="1:16" x14ac:dyDescent="0.25">
      <c r="A50" s="10"/>
      <c r="B50" s="26"/>
      <c r="C50" s="101" t="s">
        <v>66</v>
      </c>
      <c r="D50" s="59">
        <v>0.24113526264981489</v>
      </c>
      <c r="E50" s="59">
        <v>0.20388404198323018</v>
      </c>
      <c r="F50" s="59">
        <v>0.13956797336174764</v>
      </c>
      <c r="G50" s="59">
        <v>0.12490673644353523</v>
      </c>
      <c r="H50" s="59">
        <v>0.36528567049529403</v>
      </c>
      <c r="I50" s="59">
        <v>0.29016381534159241</v>
      </c>
      <c r="J50" s="59">
        <v>0.29750914805340023</v>
      </c>
      <c r="K50" s="59">
        <v>8.105098467951799E-2</v>
      </c>
      <c r="L50" s="59">
        <v>-0.17925495918159917</v>
      </c>
      <c r="M50" s="59">
        <v>4.3380857980487963E-2</v>
      </c>
      <c r="N50" s="59">
        <v>4.4198396480566338E-2</v>
      </c>
      <c r="O50" s="34"/>
      <c r="P50" s="10"/>
    </row>
    <row r="51" spans="1:16" x14ac:dyDescent="0.25">
      <c r="B51" s="26"/>
      <c r="C51" s="101" t="s">
        <v>39</v>
      </c>
      <c r="D51" s="59">
        <v>0.19461703383468265</v>
      </c>
      <c r="E51" s="59">
        <v>0.34445003526115503</v>
      </c>
      <c r="F51" s="59">
        <v>-7.5649436928874825E-2</v>
      </c>
      <c r="G51" s="59">
        <v>5.3344287040117067E-2</v>
      </c>
      <c r="H51" s="59">
        <v>0.46132708429447944</v>
      </c>
      <c r="I51" s="59">
        <v>0.46165620436826038</v>
      </c>
      <c r="J51" s="59">
        <v>5.871099977642058E-2</v>
      </c>
      <c r="K51" s="59">
        <v>-6.6105109845166377E-2</v>
      </c>
      <c r="L51" s="59">
        <v>7.3755224574445277E-2</v>
      </c>
      <c r="M51" s="59">
        <v>8.817966335928662E-2</v>
      </c>
      <c r="N51" s="59">
        <v>-0.10071105364558297</v>
      </c>
      <c r="O51" s="34"/>
      <c r="P51" s="10"/>
    </row>
    <row r="52" spans="1:16" x14ac:dyDescent="0.25">
      <c r="B52" s="26"/>
      <c r="C52" s="101" t="s">
        <v>40</v>
      </c>
      <c r="D52" s="59">
        <v>0.62186531927753497</v>
      </c>
      <c r="E52" s="59">
        <v>1.4828527764661681</v>
      </c>
      <c r="F52" s="59">
        <v>-0.4515572158368919</v>
      </c>
      <c r="G52" s="59">
        <v>0.28523830758882562</v>
      </c>
      <c r="H52" s="59">
        <v>0.30008494333049796</v>
      </c>
      <c r="I52" s="59">
        <v>0.22323346420023404</v>
      </c>
      <c r="J52" s="59">
        <v>0.11795513733090401</v>
      </c>
      <c r="K52" s="59">
        <v>-0.39527433089408948</v>
      </c>
      <c r="L52" s="59">
        <v>-0.41624532312718676</v>
      </c>
      <c r="M52" s="59">
        <v>0.26994780428548459</v>
      </c>
      <c r="N52" s="59">
        <v>0.41646502147484887</v>
      </c>
      <c r="O52" s="35"/>
      <c r="P52" s="10"/>
    </row>
    <row r="53" spans="1:16" x14ac:dyDescent="0.25">
      <c r="B53" s="26"/>
      <c r="C53" s="102" t="s">
        <v>48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35"/>
      <c r="P53" s="10"/>
    </row>
    <row r="54" spans="1:16" x14ac:dyDescent="0.25">
      <c r="B54" s="26"/>
      <c r="C54" s="103" t="s">
        <v>67</v>
      </c>
      <c r="D54" s="86">
        <v>0.1881621374830249</v>
      </c>
      <c r="E54" s="105">
        <v>0.28491712330108765</v>
      </c>
      <c r="F54" s="105">
        <v>-6.0292005435720331E-3</v>
      </c>
      <c r="G54" s="105">
        <v>5.9867887889243576E-2</v>
      </c>
      <c r="H54" s="105">
        <v>0.29646676288161911</v>
      </c>
      <c r="I54" s="105">
        <v>0.4662597179653587</v>
      </c>
      <c r="J54" s="105">
        <v>0.1368707551282653</v>
      </c>
      <c r="K54" s="105">
        <v>-6.6655191095994382E-2</v>
      </c>
      <c r="L54" s="105">
        <v>3.8439451728740526E-2</v>
      </c>
      <c r="M54" s="105">
        <v>3.6390676510694053E-2</v>
      </c>
      <c r="N54" s="105">
        <v>-0.11916030199826633</v>
      </c>
      <c r="O54" s="35"/>
      <c r="P54" s="10"/>
    </row>
    <row r="55" spans="1:16" ht="15" customHeight="1" x14ac:dyDescent="0.25">
      <c r="A55" s="10"/>
      <c r="B55" s="26"/>
      <c r="C55" s="173" t="s">
        <v>68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35"/>
      <c r="P55" s="10"/>
    </row>
    <row r="56" spans="1:16" x14ac:dyDescent="0.25">
      <c r="A56" s="10"/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  <c r="P56" s="10"/>
    </row>
    <row r="57" spans="1:16" x14ac:dyDescent="0.25">
      <c r="A57" s="10"/>
      <c r="B57" s="26"/>
      <c r="C57" s="189" t="s">
        <v>71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34"/>
      <c r="P57" s="10"/>
    </row>
    <row r="58" spans="1:16" x14ac:dyDescent="0.25">
      <c r="A58" s="10"/>
      <c r="B58" s="26"/>
      <c r="C58" s="190" t="s">
        <v>74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34"/>
      <c r="P58" s="10"/>
    </row>
    <row r="59" spans="1:16" x14ac:dyDescent="0.25">
      <c r="A59" s="10"/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  <c r="P59" s="10"/>
    </row>
    <row r="60" spans="1:16" x14ac:dyDescent="0.25">
      <c r="A60" s="10"/>
      <c r="B60" s="26"/>
      <c r="C60" s="100" t="s">
        <v>35</v>
      </c>
      <c r="D60" s="104">
        <v>0.16741763025049683</v>
      </c>
      <c r="E60" s="104">
        <v>0.21460809132646452</v>
      </c>
      <c r="F60" s="104">
        <v>-3.4390028007604379E-2</v>
      </c>
      <c r="G60" s="104">
        <v>4.3922241412443164E-2</v>
      </c>
      <c r="H60" s="104">
        <v>0.25420857595428026</v>
      </c>
      <c r="I60" s="104">
        <v>0.41454795992582816</v>
      </c>
      <c r="J60" s="104">
        <v>0.1058331534443866</v>
      </c>
      <c r="K60" s="104">
        <v>-9.5989982077547387E-2</v>
      </c>
      <c r="L60" s="104">
        <v>2.84557362918747E-3</v>
      </c>
      <c r="M60" s="104">
        <v>4.5326239735499207E-4</v>
      </c>
      <c r="N60" s="104">
        <v>-0.14317570884688136</v>
      </c>
      <c r="O60" s="34"/>
      <c r="P60" s="10"/>
    </row>
    <row r="61" spans="1:16" x14ac:dyDescent="0.25">
      <c r="A61" s="10"/>
      <c r="B61" s="26"/>
      <c r="C61" s="101" t="s">
        <v>38</v>
      </c>
      <c r="D61" s="59">
        <v>0.16376144203909626</v>
      </c>
      <c r="E61" s="59">
        <v>0.16274815628185713</v>
      </c>
      <c r="F61" s="59">
        <v>-1.361046170444713E-2</v>
      </c>
      <c r="G61" s="59">
        <v>5.3615351376928411E-2</v>
      </c>
      <c r="H61" s="59">
        <v>0.14183181774361242</v>
      </c>
      <c r="I61" s="59">
        <v>0.38629372777349769</v>
      </c>
      <c r="J61" s="59">
        <v>0.11954540498076893</v>
      </c>
      <c r="K61" s="59">
        <v>-9.7044388360930545E-2</v>
      </c>
      <c r="L61" s="59">
        <v>-1.4159903092020532E-2</v>
      </c>
      <c r="M61" s="59">
        <v>-2.0169574435478843E-2</v>
      </c>
      <c r="N61" s="59">
        <v>-0.13506606924587017</v>
      </c>
      <c r="O61" s="34"/>
      <c r="P61" s="10"/>
    </row>
    <row r="62" spans="1:16" x14ac:dyDescent="0.25">
      <c r="A62" s="10"/>
      <c r="B62" s="26"/>
      <c r="C62" s="101" t="s">
        <v>65</v>
      </c>
      <c r="D62" s="59">
        <v>0.23963077732039051</v>
      </c>
      <c r="E62" s="59">
        <v>0.11125760654826355</v>
      </c>
      <c r="F62" s="59">
        <v>-5.8768257152254644E-2</v>
      </c>
      <c r="G62" s="59">
        <v>5.7593190491951773E-2</v>
      </c>
      <c r="H62" s="59">
        <v>0.13437127304999286</v>
      </c>
      <c r="I62" s="59">
        <v>0.35788321784382693</v>
      </c>
      <c r="J62" s="59">
        <v>7.0435359005553755E-2</v>
      </c>
      <c r="K62" s="59">
        <v>-0.17284163285961962</v>
      </c>
      <c r="L62" s="59">
        <v>1.3715080439171912E-2</v>
      </c>
      <c r="M62" s="59">
        <v>1.1893401485624233E-2</v>
      </c>
      <c r="N62" s="59">
        <v>-0.45722802557168496</v>
      </c>
      <c r="O62" s="34"/>
      <c r="P62" s="10"/>
    </row>
    <row r="63" spans="1:16" x14ac:dyDescent="0.25">
      <c r="A63" s="10"/>
      <c r="B63" s="26"/>
      <c r="C63" s="101" t="s">
        <v>66</v>
      </c>
      <c r="D63" s="59">
        <v>0.21946588048356785</v>
      </c>
      <c r="E63" s="59">
        <v>0.13800903723266833</v>
      </c>
      <c r="F63" s="59">
        <v>0.10705284244067448</v>
      </c>
      <c r="G63" s="59">
        <v>0.10798258453397724</v>
      </c>
      <c r="H63" s="59">
        <v>0.3207843390884082</v>
      </c>
      <c r="I63" s="59">
        <v>0.2446625728039602</v>
      </c>
      <c r="J63" s="59">
        <v>0.26208597269524225</v>
      </c>
      <c r="K63" s="59">
        <v>4.7073825998778629E-2</v>
      </c>
      <c r="L63" s="59">
        <v>-0.20738707500700415</v>
      </c>
      <c r="M63" s="59">
        <v>7.201055497684683E-3</v>
      </c>
      <c r="N63" s="59">
        <v>1.5729142223473547E-2</v>
      </c>
      <c r="O63" s="34"/>
      <c r="P63" s="10"/>
    </row>
    <row r="64" spans="1:16" x14ac:dyDescent="0.25">
      <c r="A64" s="10"/>
      <c r="B64" s="26"/>
      <c r="C64" s="101" t="s">
        <v>39</v>
      </c>
      <c r="D64" s="59">
        <v>0.1737598284780284</v>
      </c>
      <c r="E64" s="59">
        <v>0.27088343800497561</v>
      </c>
      <c r="F64" s="59">
        <v>-0.10202380008911827</v>
      </c>
      <c r="G64" s="59">
        <v>3.7496787732491654E-2</v>
      </c>
      <c r="H64" s="59">
        <v>0.41369529390994053</v>
      </c>
      <c r="I64" s="59">
        <v>0.41010680213674111</v>
      </c>
      <c r="J64" s="59">
        <v>2.980723023078391E-2</v>
      </c>
      <c r="K64" s="59">
        <v>-9.5457189741129267E-2</v>
      </c>
      <c r="L64" s="59">
        <v>3.695085190867653E-2</v>
      </c>
      <c r="M64" s="59">
        <v>5.0446437773430164E-2</v>
      </c>
      <c r="N64" s="59">
        <v>-0.12522946485043462</v>
      </c>
      <c r="O64" s="34"/>
      <c r="P64" s="10"/>
    </row>
    <row r="65" spans="1:16" x14ac:dyDescent="0.25">
      <c r="A65" s="10"/>
      <c r="B65" s="26"/>
      <c r="C65" s="101" t="s">
        <v>40</v>
      </c>
      <c r="D65" s="59">
        <v>0.5935486478532026</v>
      </c>
      <c r="E65" s="59">
        <v>1.3469942280172527</v>
      </c>
      <c r="F65" s="59">
        <v>-0.46720585580101304</v>
      </c>
      <c r="G65" s="59">
        <v>0.26590197715988229</v>
      </c>
      <c r="H65" s="59">
        <v>0.2577088222222581</v>
      </c>
      <c r="I65" s="59">
        <v>0.18009270806300948</v>
      </c>
      <c r="J65" s="59">
        <v>8.7433949151507484E-2</v>
      </c>
      <c r="K65" s="59">
        <v>-0.41428070553202478</v>
      </c>
      <c r="L65" s="59">
        <v>-0.43625428250759613</v>
      </c>
      <c r="M65" s="59">
        <v>0.22591166889821102</v>
      </c>
      <c r="N65" s="59">
        <v>0.37784620825069304</v>
      </c>
      <c r="O65" s="35"/>
      <c r="P65" s="10"/>
    </row>
    <row r="66" spans="1:16" x14ac:dyDescent="0.25">
      <c r="A66" s="10"/>
      <c r="B66" s="26"/>
      <c r="C66" s="102" t="s">
        <v>48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35"/>
      <c r="P66" s="10"/>
    </row>
    <row r="67" spans="1:16" x14ac:dyDescent="0.25">
      <c r="A67" s="10"/>
      <c r="B67" s="26"/>
      <c r="C67" s="103" t="s">
        <v>67</v>
      </c>
      <c r="D67" s="105">
        <v>0.16741763025049683</v>
      </c>
      <c r="E67" s="105">
        <v>0.21460809132646452</v>
      </c>
      <c r="F67" s="105">
        <v>-3.4390028007604379E-2</v>
      </c>
      <c r="G67" s="105">
        <v>4.3922241412443164E-2</v>
      </c>
      <c r="H67" s="105">
        <v>0.25420857595428026</v>
      </c>
      <c r="I67" s="105">
        <v>0.41454795992582816</v>
      </c>
      <c r="J67" s="105">
        <v>0.1058331534443866</v>
      </c>
      <c r="K67" s="105">
        <v>-9.5989982077547387E-2</v>
      </c>
      <c r="L67" s="105">
        <v>2.84557362918747E-3</v>
      </c>
      <c r="M67" s="105">
        <v>4.5326239735499207E-4</v>
      </c>
      <c r="N67" s="105">
        <v>-0.14317570884688136</v>
      </c>
      <c r="O67" s="35"/>
      <c r="P67" s="10"/>
    </row>
    <row r="68" spans="1:16" x14ac:dyDescent="0.25">
      <c r="A68" s="10"/>
      <c r="B68" s="26"/>
      <c r="C68" s="173" t="s">
        <v>68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35"/>
      <c r="P68" s="10"/>
    </row>
    <row r="69" spans="1:16" x14ac:dyDescent="0.25">
      <c r="A69" s="10"/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  <c r="P69" s="10"/>
    </row>
    <row r="70" spans="1:16" x14ac:dyDescent="0.25">
      <c r="A70" s="1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10"/>
    </row>
    <row r="72" spans="1:16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1:16" ht="15" customHeight="1" x14ac:dyDescent="0.25">
      <c r="B73" s="16"/>
      <c r="C73" s="184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15.2% del total de tributos internos recaudados por la suma de S/ 41.6 millones de soles. Mientras que los  Impuesto de    Quinta Categoría alcanzaron  una participación de 8.7% sumando S/ 23.8 millones de soles y el impuesto    Imp. General a las Ventas representó el 41.2%, sumando S/ 112.3 millones de soles. Los impuestos aduaneros fueron S/0.0 millones de soles.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32"/>
    </row>
    <row r="74" spans="1:16" x14ac:dyDescent="0.25">
      <c r="B74" s="17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32"/>
    </row>
    <row r="75" spans="1:16" x14ac:dyDescent="0.25">
      <c r="B75" s="17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30"/>
    </row>
    <row r="76" spans="1:16" x14ac:dyDescent="0.25">
      <c r="B76" s="17"/>
      <c r="C76" s="6"/>
      <c r="D76" s="174" t="s">
        <v>46</v>
      </c>
      <c r="E76" s="174"/>
      <c r="F76" s="174"/>
      <c r="G76" s="174"/>
      <c r="H76" s="174"/>
      <c r="I76" s="174"/>
      <c r="J76" s="174"/>
      <c r="K76" s="174"/>
      <c r="L76" s="174"/>
      <c r="M76" s="174"/>
      <c r="N76" s="6"/>
      <c r="O76" s="30"/>
    </row>
    <row r="77" spans="1:16" ht="15" customHeight="1" x14ac:dyDescent="0.25">
      <c r="B77" s="17"/>
      <c r="C77" s="6"/>
      <c r="D77" s="175" t="s">
        <v>20</v>
      </c>
      <c r="E77" s="176"/>
      <c r="F77" s="177"/>
      <c r="G77" s="181">
        <v>2017</v>
      </c>
      <c r="H77" s="181"/>
      <c r="I77" s="181">
        <v>2016</v>
      </c>
      <c r="J77" s="181"/>
      <c r="K77" s="186" t="s">
        <v>83</v>
      </c>
      <c r="L77" s="186"/>
      <c r="M77" s="37" t="s">
        <v>54</v>
      </c>
      <c r="N77" s="6"/>
      <c r="O77" s="30"/>
    </row>
    <row r="78" spans="1:16" x14ac:dyDescent="0.25">
      <c r="B78" s="17"/>
      <c r="C78" s="6"/>
      <c r="D78" s="178"/>
      <c r="E78" s="179"/>
      <c r="F78" s="180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1:16" x14ac:dyDescent="0.25">
      <c r="B79" s="17"/>
      <c r="C79" s="22"/>
      <c r="D79" s="172" t="s">
        <v>35</v>
      </c>
      <c r="E79" s="172"/>
      <c r="F79" s="172"/>
      <c r="G79" s="78">
        <f>+G96+G91+G80</f>
        <v>272853.47531000001</v>
      </c>
      <c r="H79" s="80"/>
      <c r="I79" s="78">
        <f>+I96+I91+I80</f>
        <v>309765.18874999997</v>
      </c>
      <c r="J79" s="80"/>
      <c r="K79" s="84">
        <f>+G79-I79</f>
        <v>-36911.713439999963</v>
      </c>
      <c r="L79" s="85">
        <f t="shared" ref="L79:L101" si="4">+IF(I79=0,"  - ",G79/I79-1)</f>
        <v>-0.11916030199826633</v>
      </c>
      <c r="M79" s="85">
        <v>-0.14317570884688136</v>
      </c>
      <c r="N79" s="6"/>
      <c r="O79" s="30"/>
    </row>
    <row r="80" spans="1:16" x14ac:dyDescent="0.25">
      <c r="B80" s="17"/>
      <c r="C80" s="22"/>
      <c r="D80" s="170" t="s">
        <v>11</v>
      </c>
      <c r="E80" s="170"/>
      <c r="F80" s="170"/>
      <c r="G80" s="75">
        <v>123295.30511999999</v>
      </c>
      <c r="H80" s="81">
        <f t="shared" ref="H80:H96" si="5">+G80/G$79</f>
        <v>0.45187368414464629</v>
      </c>
      <c r="I80" s="75">
        <v>138662.33083999998</v>
      </c>
      <c r="J80" s="81">
        <f t="shared" ref="J80:J96" si="6">+I80/I$79</f>
        <v>0.44763690652118182</v>
      </c>
      <c r="K80" s="86">
        <f>+G80-I80</f>
        <v>-15367.025719999991</v>
      </c>
      <c r="L80" s="87">
        <f t="shared" si="4"/>
        <v>-0.11082336224199008</v>
      </c>
      <c r="M80" s="87">
        <v>-0.13506606924587017</v>
      </c>
      <c r="N80" s="6"/>
      <c r="O80" s="30"/>
    </row>
    <row r="81" spans="2:15" x14ac:dyDescent="0.25">
      <c r="B81" s="17"/>
      <c r="C81" s="23"/>
      <c r="D81" s="171" t="s">
        <v>21</v>
      </c>
      <c r="E81" s="171"/>
      <c r="F81" s="171"/>
      <c r="G81" s="76">
        <v>5328.3455100000001</v>
      </c>
      <c r="H81" s="59">
        <f t="shared" si="5"/>
        <v>1.9528230321956677E-2</v>
      </c>
      <c r="I81" s="76">
        <v>4952.5916799999995</v>
      </c>
      <c r="J81" s="59">
        <f t="shared" si="6"/>
        <v>1.5988212555404516E-2</v>
      </c>
      <c r="K81" s="49">
        <f t="shared" ref="K81:K90" si="7">+G81-I81</f>
        <v>375.75383000000056</v>
      </c>
      <c r="L81" s="88">
        <f t="shared" si="4"/>
        <v>7.5870141186361817E-2</v>
      </c>
      <c r="M81" s="88">
        <v>4.6537381530453725E-2</v>
      </c>
      <c r="N81" s="6"/>
      <c r="O81" s="30"/>
    </row>
    <row r="82" spans="2:15" x14ac:dyDescent="0.25">
      <c r="B82" s="17"/>
      <c r="C82" s="23"/>
      <c r="D82" s="171" t="s">
        <v>22</v>
      </c>
      <c r="E82" s="171"/>
      <c r="F82" s="171"/>
      <c r="G82" s="76">
        <v>8007.4310099999993</v>
      </c>
      <c r="H82" s="59">
        <f t="shared" si="5"/>
        <v>2.9347000256831728E-2</v>
      </c>
      <c r="I82" s="76">
        <v>7199.7028399999999</v>
      </c>
      <c r="J82" s="59">
        <f t="shared" si="6"/>
        <v>2.3242452998198625E-2</v>
      </c>
      <c r="K82" s="49">
        <f t="shared" si="7"/>
        <v>807.72816999999941</v>
      </c>
      <c r="L82" s="88">
        <f t="shared" si="4"/>
        <v>0.11218909834895352</v>
      </c>
      <c r="M82" s="88">
        <v>8.1866130673861282E-2</v>
      </c>
      <c r="N82" s="6"/>
      <c r="O82" s="30"/>
    </row>
    <row r="83" spans="2:15" x14ac:dyDescent="0.25">
      <c r="B83" s="17"/>
      <c r="C83" s="23"/>
      <c r="D83" s="171" t="s">
        <v>23</v>
      </c>
      <c r="E83" s="171"/>
      <c r="F83" s="171"/>
      <c r="G83" s="76">
        <v>41568.265749999991</v>
      </c>
      <c r="H83" s="59">
        <f t="shared" si="5"/>
        <v>0.15234647718073807</v>
      </c>
      <c r="I83" s="76">
        <v>74497.102529999989</v>
      </c>
      <c r="J83" s="59">
        <f t="shared" si="6"/>
        <v>0.24049539856502031</v>
      </c>
      <c r="K83" s="49">
        <f t="shared" si="7"/>
        <v>-32928.836779999998</v>
      </c>
      <c r="L83" s="88">
        <f t="shared" si="4"/>
        <v>-0.44201500006982897</v>
      </c>
      <c r="M83" s="88">
        <v>-0.45722802557168496</v>
      </c>
      <c r="N83" s="6"/>
      <c r="O83" s="30"/>
    </row>
    <row r="84" spans="2:15" x14ac:dyDescent="0.25">
      <c r="B84" s="17"/>
      <c r="C84" s="23"/>
      <c r="D84" s="171" t="s">
        <v>24</v>
      </c>
      <c r="E84" s="171"/>
      <c r="F84" s="171"/>
      <c r="G84" s="76">
        <v>5505.4662300000009</v>
      </c>
      <c r="H84" s="59">
        <f t="shared" si="5"/>
        <v>2.0177372576050259E-2</v>
      </c>
      <c r="I84" s="76">
        <v>5771.0965800000004</v>
      </c>
      <c r="J84" s="59">
        <f t="shared" si="6"/>
        <v>1.8630552397731297E-2</v>
      </c>
      <c r="K84" s="49">
        <f t="shared" si="7"/>
        <v>-265.63034999999945</v>
      </c>
      <c r="L84" s="88">
        <f t="shared" si="4"/>
        <v>-4.6027708307733728E-2</v>
      </c>
      <c r="M84" s="88">
        <v>-7.203701824150377E-2</v>
      </c>
      <c r="N84" s="6"/>
      <c r="O84" s="30"/>
    </row>
    <row r="85" spans="2:15" x14ac:dyDescent="0.25">
      <c r="B85" s="17"/>
      <c r="C85" s="23"/>
      <c r="D85" s="171" t="s">
        <v>25</v>
      </c>
      <c r="E85" s="171"/>
      <c r="F85" s="171"/>
      <c r="G85" s="76">
        <v>23788.35239</v>
      </c>
      <c r="H85" s="59">
        <f t="shared" si="5"/>
        <v>8.7183615172843509E-2</v>
      </c>
      <c r="I85" s="76">
        <v>22781.448880000004</v>
      </c>
      <c r="J85" s="59">
        <f t="shared" si="6"/>
        <v>7.3544251282496656E-2</v>
      </c>
      <c r="K85" s="49">
        <f t="shared" si="7"/>
        <v>1006.9035099999965</v>
      </c>
      <c r="L85" s="88">
        <f t="shared" si="4"/>
        <v>4.4198396480566338E-2</v>
      </c>
      <c r="M85" s="88">
        <v>1.5729142223473547E-2</v>
      </c>
      <c r="N85" s="6"/>
      <c r="O85" s="30"/>
    </row>
    <row r="86" spans="2:15" x14ac:dyDescent="0.25">
      <c r="B86" s="17"/>
      <c r="C86" s="23"/>
      <c r="D86" s="171" t="s">
        <v>26</v>
      </c>
      <c r="E86" s="171"/>
      <c r="F86" s="171"/>
      <c r="G86" s="76">
        <v>452.64323999999999</v>
      </c>
      <c r="H86" s="59">
        <f t="shared" si="5"/>
        <v>1.6589242247537197E-3</v>
      </c>
      <c r="I86" s="76">
        <v>421.99205000000001</v>
      </c>
      <c r="J86" s="59">
        <f t="shared" si="6"/>
        <v>1.3622965566365631E-3</v>
      </c>
      <c r="K86" s="49">
        <f t="shared" si="7"/>
        <v>30.651189999999986</v>
      </c>
      <c r="L86" s="88">
        <f t="shared" si="4"/>
        <v>7.2634520010507186E-2</v>
      </c>
      <c r="M86" s="88">
        <v>4.3389977040475758E-2</v>
      </c>
      <c r="N86" s="6"/>
      <c r="O86" s="30"/>
    </row>
    <row r="87" spans="2:15" x14ac:dyDescent="0.25">
      <c r="B87" s="17"/>
      <c r="C87" s="23"/>
      <c r="D87" s="171" t="s">
        <v>27</v>
      </c>
      <c r="E87" s="171"/>
      <c r="F87" s="171"/>
      <c r="G87" s="76">
        <v>10129.78786</v>
      </c>
      <c r="H87" s="59">
        <f t="shared" si="5"/>
        <v>3.7125375986108052E-2</v>
      </c>
      <c r="I87" s="76">
        <v>14339.242969999998</v>
      </c>
      <c r="J87" s="59">
        <f t="shared" si="6"/>
        <v>4.6290685625016016E-2</v>
      </c>
      <c r="K87" s="49">
        <f t="shared" si="7"/>
        <v>-4209.4551099999971</v>
      </c>
      <c r="L87" s="88">
        <f t="shared" si="4"/>
        <v>-0.29356187902017239</v>
      </c>
      <c r="M87" s="88">
        <v>-0.31282236299607558</v>
      </c>
      <c r="N87" s="6"/>
      <c r="O87" s="30"/>
    </row>
    <row r="88" spans="2:15" x14ac:dyDescent="0.25">
      <c r="B88" s="17"/>
      <c r="C88" s="23"/>
      <c r="D88" s="171" t="s">
        <v>28</v>
      </c>
      <c r="E88" s="171"/>
      <c r="F88" s="171"/>
      <c r="G88" s="76">
        <v>6246.3855899999999</v>
      </c>
      <c r="H88" s="59">
        <f t="shared" si="5"/>
        <v>2.2892820342138673E-2</v>
      </c>
      <c r="I88" s="76">
        <v>6432.2635800000007</v>
      </c>
      <c r="J88" s="59">
        <f t="shared" si="6"/>
        <v>2.0764965895477824E-2</v>
      </c>
      <c r="K88" s="49">
        <f t="shared" si="7"/>
        <v>-185.87799000000086</v>
      </c>
      <c r="L88" s="88">
        <f t="shared" si="4"/>
        <v>-2.8897757016356773E-2</v>
      </c>
      <c r="M88" s="88">
        <v>-5.5374101701731071E-2</v>
      </c>
      <c r="N88" s="6"/>
      <c r="O88" s="30"/>
    </row>
    <row r="89" spans="2:15" x14ac:dyDescent="0.25">
      <c r="B89" s="17"/>
      <c r="C89" s="23"/>
      <c r="D89" s="171" t="s">
        <v>57</v>
      </c>
      <c r="E89" s="171"/>
      <c r="F89" s="171"/>
      <c r="G89" s="76">
        <v>20109.869610000002</v>
      </c>
      <c r="H89" s="59">
        <f t="shared" si="5"/>
        <v>7.3702083461287621E-2</v>
      </c>
      <c r="I89" s="76">
        <v>0</v>
      </c>
      <c r="J89" s="59">
        <f t="shared" si="6"/>
        <v>0</v>
      </c>
      <c r="K89" s="49">
        <f t="shared" si="7"/>
        <v>20109.869610000002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1" t="s">
        <v>29</v>
      </c>
      <c r="E90" s="171"/>
      <c r="F90" s="171"/>
      <c r="G90" s="76">
        <v>2158.7579299999998</v>
      </c>
      <c r="H90" s="59">
        <f t="shared" si="5"/>
        <v>7.9117846219380079E-3</v>
      </c>
      <c r="I90" s="76">
        <v>2266.8897299999994</v>
      </c>
      <c r="J90" s="59">
        <f t="shared" si="6"/>
        <v>7.3180906452000394E-3</v>
      </c>
      <c r="K90" s="49">
        <f t="shared" si="7"/>
        <v>-108.13179999999966</v>
      </c>
      <c r="L90" s="88">
        <f t="shared" si="4"/>
        <v>-4.7700511660970668E-2</v>
      </c>
      <c r="M90" s="88">
        <v>-7.3664213916979526E-2</v>
      </c>
      <c r="N90" s="6"/>
      <c r="O90" s="30"/>
    </row>
    <row r="91" spans="2:15" x14ac:dyDescent="0.25">
      <c r="B91" s="17"/>
      <c r="C91" s="22"/>
      <c r="D91" s="170" t="s">
        <v>30</v>
      </c>
      <c r="E91" s="170"/>
      <c r="F91" s="170"/>
      <c r="G91" s="75">
        <v>112312.11724000001</v>
      </c>
      <c r="H91" s="81">
        <f t="shared" si="5"/>
        <v>0.411620622066102</v>
      </c>
      <c r="I91" s="75">
        <v>124882.01177999997</v>
      </c>
      <c r="J91" s="81">
        <f t="shared" si="6"/>
        <v>0.40315056796387677</v>
      </c>
      <c r="K91" s="86">
        <f t="shared" ref="K91:K96" si="8">+G91-I91</f>
        <v>-12569.894539999965</v>
      </c>
      <c r="L91" s="87">
        <f t="shared" si="4"/>
        <v>-0.10065416436551233</v>
      </c>
      <c r="M91" s="87">
        <v>-0.12517412661218152</v>
      </c>
      <c r="N91" s="6"/>
      <c r="O91" s="30"/>
    </row>
    <row r="92" spans="2:15" x14ac:dyDescent="0.25">
      <c r="B92" s="17"/>
      <c r="C92" s="23"/>
      <c r="D92" s="171" t="s">
        <v>31</v>
      </c>
      <c r="E92" s="171"/>
      <c r="F92" s="171"/>
      <c r="G92" s="76">
        <v>112292.65926</v>
      </c>
      <c r="H92" s="59">
        <f t="shared" si="5"/>
        <v>0.41154930913897914</v>
      </c>
      <c r="I92" s="76">
        <v>124868.27477999998</v>
      </c>
      <c r="J92" s="59">
        <f t="shared" si="6"/>
        <v>0.40310622147014896</v>
      </c>
      <c r="K92" s="49">
        <f t="shared" si="8"/>
        <v>-12575.615519999978</v>
      </c>
      <c r="L92" s="88">
        <f t="shared" si="4"/>
        <v>-0.10071105364558297</v>
      </c>
      <c r="M92" s="88">
        <v>-0.12522946485043462</v>
      </c>
      <c r="N92" s="6"/>
      <c r="O92" s="30"/>
    </row>
    <row r="93" spans="2:15" x14ac:dyDescent="0.25">
      <c r="B93" s="17"/>
      <c r="C93" s="23"/>
      <c r="D93" s="171" t="s">
        <v>32</v>
      </c>
      <c r="E93" s="171"/>
      <c r="F93" s="171"/>
      <c r="G93" s="76">
        <v>19.457979999999999</v>
      </c>
      <c r="H93" s="59">
        <f t="shared" si="5"/>
        <v>7.1312927122855929E-5</v>
      </c>
      <c r="I93" s="76">
        <v>13.737</v>
      </c>
      <c r="J93" s="59">
        <f t="shared" si="6"/>
        <v>4.4346493727823706E-5</v>
      </c>
      <c r="K93" s="49">
        <f t="shared" si="8"/>
        <v>5.7209799999999991</v>
      </c>
      <c r="L93" s="88">
        <f t="shared" si="4"/>
        <v>0.41646502147484887</v>
      </c>
      <c r="M93" s="88">
        <v>0.37784620825069304</v>
      </c>
      <c r="N93" s="6"/>
      <c r="O93" s="30"/>
    </row>
    <row r="94" spans="2:15" x14ac:dyDescent="0.25">
      <c r="B94" s="17"/>
      <c r="C94" s="23"/>
      <c r="D94" s="171" t="s">
        <v>33</v>
      </c>
      <c r="E94" s="171"/>
      <c r="F94" s="171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8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1" t="s">
        <v>34</v>
      </c>
      <c r="E95" s="171"/>
      <c r="F95" s="171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8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70" t="s">
        <v>17</v>
      </c>
      <c r="E96" s="170"/>
      <c r="F96" s="170"/>
      <c r="G96" s="77">
        <v>37246.052949999998</v>
      </c>
      <c r="H96" s="81">
        <f t="shared" si="5"/>
        <v>0.13650569378925165</v>
      </c>
      <c r="I96" s="77">
        <v>46220.846129999998</v>
      </c>
      <c r="J96" s="81">
        <f t="shared" si="6"/>
        <v>0.14921252551494135</v>
      </c>
      <c r="K96" s="86">
        <f t="shared" si="8"/>
        <v>-8974.7931800000006</v>
      </c>
      <c r="L96" s="87">
        <f t="shared" si="4"/>
        <v>-0.19417197934364172</v>
      </c>
      <c r="M96" s="87">
        <v>-0.21614225135792431</v>
      </c>
      <c r="N96" s="6"/>
      <c r="O96" s="30"/>
    </row>
    <row r="97" spans="2:15" x14ac:dyDescent="0.25">
      <c r="B97" s="17"/>
      <c r="C97" s="23"/>
      <c r="D97" s="172" t="s">
        <v>62</v>
      </c>
      <c r="E97" s="172"/>
      <c r="F97" s="172"/>
      <c r="G97" s="78">
        <v>0</v>
      </c>
      <c r="H97" s="80"/>
      <c r="I97" s="78">
        <v>0</v>
      </c>
      <c r="J97" s="80"/>
      <c r="K97" s="84">
        <f>+G97-I97</f>
        <v>0</v>
      </c>
      <c r="L97" s="85" t="str">
        <f t="shared" si="4"/>
        <v xml:space="preserve">  - </v>
      </c>
      <c r="M97" s="85">
        <v>0</v>
      </c>
      <c r="N97" s="6"/>
      <c r="O97" s="30"/>
    </row>
    <row r="98" spans="2:15" x14ac:dyDescent="0.25">
      <c r="B98" s="17"/>
      <c r="C98" s="23"/>
      <c r="D98" s="171" t="s">
        <v>58</v>
      </c>
      <c r="E98" s="171"/>
      <c r="F98" s="171"/>
      <c r="G98" s="76">
        <v>0</v>
      </c>
      <c r="H98" s="59">
        <f>+IF(G98=0,0,G98/G$97)</f>
        <v>0</v>
      </c>
      <c r="I98" s="76">
        <v>0</v>
      </c>
      <c r="J98" s="59">
        <f>+IF(I98=0,0,I98/I$97)</f>
        <v>0</v>
      </c>
      <c r="K98" s="49">
        <f t="shared" ref="K98:K101" si="9">+G98-I98</f>
        <v>0</v>
      </c>
      <c r="L98" s="88" t="str">
        <f t="shared" si="4"/>
        <v xml:space="preserve">  - </v>
      </c>
      <c r="M98" s="88">
        <v>0</v>
      </c>
      <c r="N98" s="6"/>
      <c r="O98" s="30"/>
    </row>
    <row r="99" spans="2:15" x14ac:dyDescent="0.25">
      <c r="B99" s="17"/>
      <c r="C99" s="23"/>
      <c r="D99" s="171" t="s">
        <v>59</v>
      </c>
      <c r="E99" s="171"/>
      <c r="F99" s="171"/>
      <c r="G99" s="76">
        <v>0</v>
      </c>
      <c r="H99" s="59">
        <f>+IF(G99=0,0,G99/G$97)</f>
        <v>0</v>
      </c>
      <c r="I99" s="76">
        <v>0</v>
      </c>
      <c r="J99" s="59">
        <f>+IF(I99=0,0,I99/I$97)</f>
        <v>0</v>
      </c>
      <c r="K99" s="49">
        <f t="shared" si="9"/>
        <v>0</v>
      </c>
      <c r="L99" s="88" t="str">
        <f t="shared" si="4"/>
        <v xml:space="preserve">  - </v>
      </c>
      <c r="M99" s="88">
        <v>0</v>
      </c>
      <c r="N99" s="6"/>
      <c r="O99" s="30"/>
    </row>
    <row r="100" spans="2:15" x14ac:dyDescent="0.25">
      <c r="B100" s="17"/>
      <c r="C100" s="23"/>
      <c r="D100" s="171" t="s">
        <v>60</v>
      </c>
      <c r="E100" s="171"/>
      <c r="F100" s="171"/>
      <c r="G100" s="76">
        <v>0</v>
      </c>
      <c r="H100" s="59">
        <f>+IF(G100=0,0,G100/G$97)</f>
        <v>0</v>
      </c>
      <c r="I100" s="76">
        <v>0</v>
      </c>
      <c r="J100" s="59">
        <f>+IF(I100=0,0,I100/I$97)</f>
        <v>0</v>
      </c>
      <c r="K100" s="49">
        <f t="shared" si="9"/>
        <v>0</v>
      </c>
      <c r="L100" s="88" t="str">
        <f t="shared" si="4"/>
        <v xml:space="preserve">  - </v>
      </c>
      <c r="M100" s="88">
        <v>0</v>
      </c>
      <c r="N100" s="6"/>
      <c r="O100" s="30"/>
    </row>
    <row r="101" spans="2:15" x14ac:dyDescent="0.25">
      <c r="B101" s="17"/>
      <c r="C101" s="23"/>
      <c r="D101" s="171" t="s">
        <v>61</v>
      </c>
      <c r="E101" s="171"/>
      <c r="F101" s="171"/>
      <c r="G101" s="76">
        <v>0</v>
      </c>
      <c r="H101" s="59">
        <f>+IF(G101=0,0,G101/G$97)</f>
        <v>0</v>
      </c>
      <c r="I101" s="76">
        <v>0</v>
      </c>
      <c r="J101" s="59">
        <f>+IF(I101=0,0,I101/I$97)</f>
        <v>0</v>
      </c>
      <c r="K101" s="49">
        <f t="shared" si="9"/>
        <v>0</v>
      </c>
      <c r="L101" s="88" t="str">
        <f t="shared" si="4"/>
        <v xml:space="preserve">  - </v>
      </c>
      <c r="M101" s="88">
        <v>0</v>
      </c>
      <c r="N101" s="6"/>
      <c r="O101" s="30"/>
    </row>
    <row r="102" spans="2:15" x14ac:dyDescent="0.25">
      <c r="B102" s="17"/>
      <c r="C102" s="23"/>
      <c r="D102" s="164" t="s">
        <v>63</v>
      </c>
      <c r="E102" s="164"/>
      <c r="F102" s="164"/>
      <c r="G102" s="79">
        <f>+G97+G79</f>
        <v>272853.47531000001</v>
      </c>
      <c r="H102" s="82"/>
      <c r="I102" s="79">
        <f>+I97+I79</f>
        <v>309765.18874999997</v>
      </c>
      <c r="J102" s="82"/>
      <c r="K102" s="89">
        <f t="shared" ref="K102" si="10">+G102-I102</f>
        <v>-36911.713439999963</v>
      </c>
      <c r="L102" s="90">
        <f>+G102/I102-1</f>
        <v>-0.11916030199826633</v>
      </c>
      <c r="M102" s="90">
        <v>-0.14317570884688136</v>
      </c>
      <c r="N102" s="6"/>
      <c r="O102" s="30"/>
    </row>
    <row r="103" spans="2:15" x14ac:dyDescent="0.25">
      <c r="B103" s="17"/>
      <c r="C103" s="23"/>
      <c r="D103" s="187" t="s">
        <v>64</v>
      </c>
      <c r="E103" s="187"/>
      <c r="F103" s="187"/>
      <c r="G103" s="187"/>
      <c r="H103" s="187"/>
      <c r="I103" s="187"/>
      <c r="J103" s="187"/>
      <c r="K103" s="187"/>
      <c r="L103" s="187"/>
      <c r="M103" s="187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x14ac:dyDescent="0.25">
      <c r="B108" s="107"/>
      <c r="C108" s="184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211.2 creciendo  8.9% y una participación respecto al total a nivel nacional de  2.4%</v>
      </c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32"/>
    </row>
    <row r="109" spans="2:15" x14ac:dyDescent="0.25">
      <c r="B109" s="98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30"/>
    </row>
    <row r="110" spans="2:15" x14ac:dyDescent="0.25">
      <c r="B110" s="98"/>
      <c r="C110" s="97"/>
      <c r="D110" s="97"/>
      <c r="E110" s="97"/>
      <c r="F110" s="211" t="s">
        <v>77</v>
      </c>
      <c r="G110" s="211"/>
      <c r="H110" s="211"/>
      <c r="I110" s="211"/>
      <c r="J110" s="211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9" t="s">
        <v>78</v>
      </c>
      <c r="G111" s="189"/>
      <c r="H111" s="189"/>
      <c r="I111" s="189"/>
      <c r="J111" s="189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26.420999999999999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26.414000000000001</v>
      </c>
      <c r="I114" s="59">
        <f>+H114/H113-1</f>
        <v>-2.6494076681415901E-4</v>
      </c>
      <c r="J114" s="59">
        <f>+H114/G114</f>
        <v>1.4856536054688072E-2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27.038</v>
      </c>
      <c r="I115" s="59">
        <f t="shared" ref="I115:I132" si="11">+H115/H114-1</f>
        <v>2.3623835844627905E-2</v>
      </c>
      <c r="J115" s="59">
        <f t="shared" ref="J115:J132" si="12">+H115/G115</f>
        <v>1.3712754362768741E-2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31.279</v>
      </c>
      <c r="I116" s="59">
        <f t="shared" si="11"/>
        <v>0.15685331755307352</v>
      </c>
      <c r="J116" s="59">
        <f t="shared" si="12"/>
        <v>1.433820074581197E-2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36.633000000000003</v>
      </c>
      <c r="I117" s="59">
        <f t="shared" si="11"/>
        <v>0.17116915502413765</v>
      </c>
      <c r="J117" s="59">
        <f t="shared" si="12"/>
        <v>1.5130238255923356E-2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40.356000000000002</v>
      </c>
      <c r="I118" s="59">
        <f t="shared" si="11"/>
        <v>0.1016296781590369</v>
      </c>
      <c r="J118" s="59">
        <f t="shared" si="12"/>
        <v>1.5083451223409327E-2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45.683999999999997</v>
      </c>
      <c r="I119" s="59">
        <f t="shared" si="11"/>
        <v>0.13202497769848343</v>
      </c>
      <c r="J119" s="59">
        <f t="shared" si="12"/>
        <v>1.5656036024921348E-2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53.334000000000003</v>
      </c>
      <c r="I120" s="59">
        <f t="shared" si="11"/>
        <v>0.16745468873128466</v>
      </c>
      <c r="J120" s="59">
        <f t="shared" si="12"/>
        <v>1.624363688859461E-2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60.677999999999997</v>
      </c>
      <c r="I121" s="59">
        <f t="shared" si="11"/>
        <v>0.1376982787715153</v>
      </c>
      <c r="J121" s="59">
        <f t="shared" si="12"/>
        <v>1.7425796485375549E-2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72.397000000000006</v>
      </c>
      <c r="I122" s="59">
        <f t="shared" si="11"/>
        <v>0.19313424964567072</v>
      </c>
      <c r="J122" s="59">
        <f t="shared" si="12"/>
        <v>1.8572286127671804E-2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83.105000000000004</v>
      </c>
      <c r="I123" s="59">
        <f t="shared" si="11"/>
        <v>0.14790668121607253</v>
      </c>
      <c r="J123" s="59">
        <f t="shared" si="12"/>
        <v>1.9285929776519457E-2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90.974000000000004</v>
      </c>
      <c r="I124" s="59">
        <f t="shared" si="11"/>
        <v>9.4687443595451448E-2</v>
      </c>
      <c r="J124" s="59">
        <f t="shared" si="12"/>
        <v>1.9401425068729466E-2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102.661</v>
      </c>
      <c r="I125" s="59">
        <f t="shared" si="11"/>
        <v>0.12846527579308376</v>
      </c>
      <c r="J125" s="59">
        <f t="shared" si="12"/>
        <v>2.0063473128087012E-2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117.276</v>
      </c>
      <c r="I126" s="59">
        <f t="shared" si="11"/>
        <v>0.14236175373316051</v>
      </c>
      <c r="J126" s="59">
        <f t="shared" si="12"/>
        <v>2.085481703488375E-2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136.654</v>
      </c>
      <c r="I127" s="59">
        <f t="shared" si="11"/>
        <v>0.16523414850438289</v>
      </c>
      <c r="J127" s="59">
        <f t="shared" si="12"/>
        <v>2.2158745045845286E-2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149.28899999999999</v>
      </c>
      <c r="I128" s="59">
        <f t="shared" si="11"/>
        <v>9.2459788956049449E-2</v>
      </c>
      <c r="J128" s="59">
        <f t="shared" si="12"/>
        <v>2.2442727366615661E-2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161.636</v>
      </c>
      <c r="I129" s="59">
        <f t="shared" si="11"/>
        <v>8.2705356724206203E-2</v>
      </c>
      <c r="J129" s="59">
        <f t="shared" si="12"/>
        <v>2.2726259757566501E-2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177.613</v>
      </c>
      <c r="I130" s="59">
        <f t="shared" si="11"/>
        <v>9.8845554208220943E-2</v>
      </c>
      <c r="J130" s="59">
        <f t="shared" si="12"/>
        <v>2.3155338394542518E-2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193.864</v>
      </c>
      <c r="I131" s="59">
        <f t="shared" si="11"/>
        <v>9.1496680986189016E-2</v>
      </c>
      <c r="J131" s="59">
        <f t="shared" si="12"/>
        <v>2.3550157301503581E-2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211.18299999999999</v>
      </c>
      <c r="I132" s="59">
        <f t="shared" si="11"/>
        <v>8.9335823051211127E-2</v>
      </c>
      <c r="J132" s="59">
        <f t="shared" si="12"/>
        <v>2.3884772932754657E-2</v>
      </c>
      <c r="K132" s="125">
        <f>+H132/Norte!F150</f>
        <v>0.16134387653755058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5" t="s">
        <v>81</v>
      </c>
      <c r="G133" s="165"/>
      <c r="H133" s="165"/>
      <c r="I133" s="165"/>
      <c r="J133" s="165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D103:M103"/>
    <mergeCell ref="D95:F95"/>
    <mergeCell ref="D96:F96"/>
    <mergeCell ref="D79:F79"/>
    <mergeCell ref="D98:F98"/>
    <mergeCell ref="D99:F99"/>
    <mergeCell ref="D90:F90"/>
    <mergeCell ref="D91:F91"/>
    <mergeCell ref="D92:F92"/>
    <mergeCell ref="D93:F93"/>
    <mergeCell ref="D94:F94"/>
    <mergeCell ref="D85:F85"/>
    <mergeCell ref="D86:F86"/>
    <mergeCell ref="D87:F87"/>
    <mergeCell ref="D88:F88"/>
    <mergeCell ref="D89:F89"/>
    <mergeCell ref="D77:F78"/>
    <mergeCell ref="D100:F100"/>
    <mergeCell ref="D101:F101"/>
    <mergeCell ref="D97:F97"/>
    <mergeCell ref="D102:F102"/>
    <mergeCell ref="D80:F80"/>
    <mergeCell ref="B1:O2"/>
    <mergeCell ref="D13:F13"/>
    <mergeCell ref="D21:F21"/>
    <mergeCell ref="D10:M10"/>
    <mergeCell ref="C7:N9"/>
    <mergeCell ref="D15:F15"/>
    <mergeCell ref="D16:F16"/>
    <mergeCell ref="D17:F17"/>
    <mergeCell ref="D18:F18"/>
    <mergeCell ref="D19:F19"/>
    <mergeCell ref="D11:F12"/>
    <mergeCell ref="G11:H11"/>
    <mergeCell ref="I11:J11"/>
    <mergeCell ref="K11:L11"/>
    <mergeCell ref="D14:F14"/>
    <mergeCell ref="C55:N55"/>
    <mergeCell ref="C41:N41"/>
    <mergeCell ref="C44:N44"/>
    <mergeCell ref="C45:N45"/>
    <mergeCell ref="D20:F20"/>
    <mergeCell ref="D22:F22"/>
    <mergeCell ref="D24:M24"/>
    <mergeCell ref="C30:N30"/>
    <mergeCell ref="C31:N31"/>
    <mergeCell ref="C108:N109"/>
    <mergeCell ref="F110:J110"/>
    <mergeCell ref="F111:J111"/>
    <mergeCell ref="F133:J133"/>
    <mergeCell ref="C57:N57"/>
    <mergeCell ref="C58:N58"/>
    <mergeCell ref="C68:N68"/>
    <mergeCell ref="G77:H77"/>
    <mergeCell ref="I77:J77"/>
    <mergeCell ref="K77:L77"/>
    <mergeCell ref="D76:M76"/>
    <mergeCell ref="C73:N75"/>
    <mergeCell ref="D81:F81"/>
    <mergeCell ref="D82:F82"/>
    <mergeCell ref="D83:F83"/>
    <mergeCell ref="D84:F84"/>
  </mergeCells>
  <pageMargins left="0.7" right="0.7" top="0.75" bottom="0.75" header="0.3" footer="0.3"/>
  <pageSetup scale="36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13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20" t="s">
        <v>116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2:15" ht="15" customHeight="1" x14ac:dyDescent="0.2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</row>
    <row r="4" spans="2:15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</row>
    <row r="7" spans="2:15" ht="15" customHeight="1" x14ac:dyDescent="0.25">
      <c r="B7" s="16"/>
      <c r="C7" s="184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1,455.9 millones por tributos internos,  Una reducción de -18.8% respecto del 2016. Mientras que en terminos reales (quitando la inflación del periodo) la recaudación habría disminuido en -21.0%  Es así que se recaudaron en el 2017:  S/ 632.1 millones por Impuesto a la Renta, S/ 656.8 millones por Impuesto a la producción y el Consumo y solo S/ 167.0 millones por otros conceptos.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32"/>
    </row>
    <row r="8" spans="2:15" x14ac:dyDescent="0.25">
      <c r="B8" s="17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32"/>
    </row>
    <row r="9" spans="2:15" ht="15" customHeight="1" x14ac:dyDescent="0.25">
      <c r="B9" s="17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30"/>
    </row>
    <row r="10" spans="2:15" x14ac:dyDescent="0.25">
      <c r="B10" s="17"/>
      <c r="C10" s="6"/>
      <c r="D10" s="188" t="s">
        <v>52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6"/>
      <c r="O10" s="30"/>
    </row>
    <row r="11" spans="2:15" ht="15" customHeight="1" x14ac:dyDescent="0.25">
      <c r="B11" s="17"/>
      <c r="C11" s="6"/>
      <c r="D11" s="175" t="s">
        <v>10</v>
      </c>
      <c r="E11" s="176"/>
      <c r="F11" s="177"/>
      <c r="G11" s="181">
        <v>2017</v>
      </c>
      <c r="H11" s="181"/>
      <c r="I11" s="181">
        <v>2016</v>
      </c>
      <c r="J11" s="181"/>
      <c r="K11" s="186" t="s">
        <v>53</v>
      </c>
      <c r="L11" s="186"/>
      <c r="M11" s="152" t="s">
        <v>54</v>
      </c>
      <c r="N11" s="6"/>
      <c r="O11" s="30"/>
    </row>
    <row r="12" spans="2:15" ht="15" customHeight="1" thickBot="1" x14ac:dyDescent="0.3">
      <c r="B12" s="17"/>
      <c r="C12" s="6"/>
      <c r="D12" s="196"/>
      <c r="E12" s="197"/>
      <c r="F12" s="198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2:15" ht="15.75" customHeight="1" thickTop="1" x14ac:dyDescent="0.25">
      <c r="B13" s="17"/>
      <c r="C13" s="6"/>
      <c r="D13" s="191" t="s">
        <v>47</v>
      </c>
      <c r="E13" s="192"/>
      <c r="F13" s="193"/>
      <c r="G13" s="51">
        <f>+G14+G17+G20</f>
        <v>1455879.52305</v>
      </c>
      <c r="H13" s="43"/>
      <c r="I13" s="51">
        <f>+I14+I17+I20</f>
        <v>1793211.3194800001</v>
      </c>
      <c r="J13" s="43"/>
      <c r="K13" s="51">
        <f>+G13-I13</f>
        <v>-337331.7964300001</v>
      </c>
      <c r="L13" s="56">
        <f>+IF(I13=0,"  - ",G13/I13-1)</f>
        <v>-0.18811603114786291</v>
      </c>
      <c r="M13" s="56">
        <v>-0.21025141386288448</v>
      </c>
      <c r="N13" s="6"/>
      <c r="O13" s="30"/>
    </row>
    <row r="14" spans="2:15" x14ac:dyDescent="0.25">
      <c r="B14" s="17"/>
      <c r="C14" s="6"/>
      <c r="D14" s="194" t="s">
        <v>11</v>
      </c>
      <c r="E14" s="194"/>
      <c r="F14" s="194"/>
      <c r="G14" s="48">
        <v>632052.85960999993</v>
      </c>
      <c r="H14" s="53">
        <f t="shared" ref="H14:H20" si="0">+G14/G$13</f>
        <v>0.43413816157389079</v>
      </c>
      <c r="I14" s="48">
        <v>792601.72618</v>
      </c>
      <c r="J14" s="53">
        <f t="shared" ref="J14:J20" si="1">+I14/I$13</f>
        <v>0.44200129542447941</v>
      </c>
      <c r="K14" s="57">
        <f>+G14-I14</f>
        <v>-160548.86657000007</v>
      </c>
      <c r="L14" s="58">
        <f t="shared" ref="L14:L22" si="2">+IF(I14=0,"  - ",G14/I14-1)</f>
        <v>-0.20255931985383968</v>
      </c>
      <c r="M14" s="58">
        <v>-0.22430091757564063</v>
      </c>
      <c r="N14" s="6"/>
      <c r="O14" s="30"/>
    </row>
    <row r="15" spans="2:15" x14ac:dyDescent="0.25">
      <c r="B15" s="17"/>
      <c r="C15" s="6"/>
      <c r="D15" s="195" t="s">
        <v>12</v>
      </c>
      <c r="E15" s="195"/>
      <c r="F15" s="195"/>
      <c r="G15" s="49">
        <v>202570.97588000001</v>
      </c>
      <c r="H15" s="54">
        <f t="shared" si="0"/>
        <v>0.13913993065554162</v>
      </c>
      <c r="I15" s="49">
        <v>372073.74273</v>
      </c>
      <c r="J15" s="54">
        <f t="shared" si="1"/>
        <v>0.20749018182524906</v>
      </c>
      <c r="K15" s="49">
        <f t="shared" ref="K15:K22" si="3">+G15-I15</f>
        <v>-169502.76684999999</v>
      </c>
      <c r="L15" s="59">
        <f t="shared" si="2"/>
        <v>-0.45556229151327621</v>
      </c>
      <c r="M15" s="59">
        <v>-0.47040596068792628</v>
      </c>
      <c r="N15" s="6"/>
      <c r="O15" s="30"/>
    </row>
    <row r="16" spans="2:15" x14ac:dyDescent="0.25">
      <c r="B16" s="17"/>
      <c r="C16" s="6"/>
      <c r="D16" s="195" t="s">
        <v>13</v>
      </c>
      <c r="E16" s="195"/>
      <c r="F16" s="195"/>
      <c r="G16" s="49">
        <v>109954.16721</v>
      </c>
      <c r="H16" s="54">
        <f t="shared" si="0"/>
        <v>7.5524221248507661E-2</v>
      </c>
      <c r="I16" s="49">
        <v>133277.54168999998</v>
      </c>
      <c r="J16" s="54">
        <f t="shared" si="1"/>
        <v>7.4323388572322943E-2</v>
      </c>
      <c r="K16" s="49">
        <f t="shared" si="3"/>
        <v>-23323.374479999984</v>
      </c>
      <c r="L16" s="59">
        <f t="shared" si="2"/>
        <v>-0.17499853451866276</v>
      </c>
      <c r="M16" s="59">
        <v>-0.19749155554074549</v>
      </c>
      <c r="N16" s="6"/>
      <c r="O16" s="30"/>
    </row>
    <row r="17" spans="2:18" x14ac:dyDescent="0.25">
      <c r="B17" s="17"/>
      <c r="C17" s="6"/>
      <c r="D17" s="194" t="s">
        <v>14</v>
      </c>
      <c r="E17" s="194"/>
      <c r="F17" s="194"/>
      <c r="G17" s="48">
        <v>656813.08587999991</v>
      </c>
      <c r="H17" s="53">
        <f t="shared" si="0"/>
        <v>0.45114521873623653</v>
      </c>
      <c r="I17" s="48">
        <v>817903.56419000006</v>
      </c>
      <c r="J17" s="53">
        <f t="shared" si="1"/>
        <v>0.45611108702301623</v>
      </c>
      <c r="K17" s="57">
        <f t="shared" si="3"/>
        <v>-161090.47831000015</v>
      </c>
      <c r="L17" s="58">
        <f t="shared" si="2"/>
        <v>-0.19695534456991148</v>
      </c>
      <c r="M17" s="58">
        <v>-0.21884973030378596</v>
      </c>
      <c r="N17" s="6"/>
      <c r="O17" s="30"/>
    </row>
    <row r="18" spans="2:18" x14ac:dyDescent="0.25">
      <c r="B18" s="17"/>
      <c r="C18" s="6"/>
      <c r="D18" s="195" t="s">
        <v>15</v>
      </c>
      <c r="E18" s="195"/>
      <c r="F18" s="195"/>
      <c r="G18" s="50">
        <v>617797.38685999997</v>
      </c>
      <c r="H18" s="55">
        <f t="shared" si="0"/>
        <v>0.42434650469273938</v>
      </c>
      <c r="I18" s="50">
        <v>784436.61614000006</v>
      </c>
      <c r="J18" s="55">
        <f t="shared" si="1"/>
        <v>0.43744795028813055</v>
      </c>
      <c r="K18" s="60">
        <f t="shared" si="3"/>
        <v>-166639.22928000009</v>
      </c>
      <c r="L18" s="61">
        <f t="shared" si="2"/>
        <v>-0.21243173234312618</v>
      </c>
      <c r="M18" s="61">
        <v>-0.23390416644407142</v>
      </c>
      <c r="N18" s="6"/>
      <c r="O18" s="30"/>
    </row>
    <row r="19" spans="2:18" x14ac:dyDescent="0.25">
      <c r="B19" s="17"/>
      <c r="C19" s="6"/>
      <c r="D19" s="195" t="s">
        <v>16</v>
      </c>
      <c r="E19" s="195"/>
      <c r="F19" s="195"/>
      <c r="G19" s="50">
        <v>39015.69902</v>
      </c>
      <c r="H19" s="55">
        <f t="shared" si="0"/>
        <v>2.6798714043497172E-2</v>
      </c>
      <c r="I19" s="50">
        <v>33466.948049999999</v>
      </c>
      <c r="J19" s="55">
        <f t="shared" si="1"/>
        <v>1.8663136734885673E-2</v>
      </c>
      <c r="K19" s="60">
        <f t="shared" si="3"/>
        <v>5548.750970000001</v>
      </c>
      <c r="L19" s="61">
        <f t="shared" si="2"/>
        <v>0.16579793776564578</v>
      </c>
      <c r="M19" s="61">
        <v>0.13401336692689658</v>
      </c>
      <c r="N19" s="6"/>
      <c r="O19" s="30"/>
    </row>
    <row r="20" spans="2:18" x14ac:dyDescent="0.25">
      <c r="B20" s="17"/>
      <c r="C20" s="6"/>
      <c r="D20" s="194" t="s">
        <v>17</v>
      </c>
      <c r="E20" s="194"/>
      <c r="F20" s="194"/>
      <c r="G20" s="48">
        <v>167013.57756000001</v>
      </c>
      <c r="H20" s="53">
        <f t="shared" si="0"/>
        <v>0.11471661968987264</v>
      </c>
      <c r="I20" s="48">
        <v>182706.02911000003</v>
      </c>
      <c r="J20" s="53">
        <f t="shared" si="1"/>
        <v>0.1018876175525044</v>
      </c>
      <c r="K20" s="57">
        <f t="shared" si="3"/>
        <v>-15692.451550000027</v>
      </c>
      <c r="L20" s="58">
        <f t="shared" si="2"/>
        <v>-8.5889073428180196E-2</v>
      </c>
      <c r="M20" s="58">
        <v>-0.1108115943547332</v>
      </c>
      <c r="N20" s="6"/>
      <c r="O20" s="30"/>
    </row>
    <row r="21" spans="2:18" ht="15" customHeight="1" x14ac:dyDescent="0.25">
      <c r="B21" s="17"/>
      <c r="C21" s="6"/>
      <c r="D21" s="216" t="s">
        <v>48</v>
      </c>
      <c r="E21" s="217"/>
      <c r="F21" s="218"/>
      <c r="G21" s="51">
        <v>255687.20055000001</v>
      </c>
      <c r="H21" s="46"/>
      <c r="I21" s="51">
        <v>255223.26296000002</v>
      </c>
      <c r="J21" s="46"/>
      <c r="K21" s="51">
        <f t="shared" si="3"/>
        <v>463.93758999998681</v>
      </c>
      <c r="L21" s="62">
        <f t="shared" si="2"/>
        <v>1.8177715644702719E-3</v>
      </c>
      <c r="M21" s="64">
        <v>-2.5496008033422557E-2</v>
      </c>
      <c r="N21" s="6"/>
      <c r="O21" s="30"/>
    </row>
    <row r="22" spans="2:18" ht="15" customHeight="1" x14ac:dyDescent="0.25">
      <c r="B22" s="17"/>
      <c r="C22" s="6"/>
      <c r="D22" s="212" t="s">
        <v>49</v>
      </c>
      <c r="E22" s="213"/>
      <c r="F22" s="214"/>
      <c r="G22" s="52">
        <f>+G21+G13</f>
        <v>1711566.7235999999</v>
      </c>
      <c r="H22" s="47"/>
      <c r="I22" s="52">
        <f>+I21+I13</f>
        <v>2048434.58244</v>
      </c>
      <c r="J22" s="47"/>
      <c r="K22" s="52">
        <f t="shared" si="3"/>
        <v>-336867.85884000012</v>
      </c>
      <c r="L22" s="63">
        <f t="shared" si="2"/>
        <v>-0.16445136287376028</v>
      </c>
      <c r="M22" s="63">
        <v>-0.18723194429841017</v>
      </c>
      <c r="N22" s="6"/>
      <c r="O22" s="30"/>
    </row>
    <row r="23" spans="2:18" x14ac:dyDescent="0.25"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2:18" x14ac:dyDescent="0.25">
      <c r="B24" s="17"/>
      <c r="C24" s="6"/>
      <c r="D24" s="215" t="s">
        <v>56</v>
      </c>
      <c r="E24" s="215"/>
      <c r="F24" s="215"/>
      <c r="G24" s="215"/>
      <c r="H24" s="215"/>
      <c r="I24" s="215"/>
      <c r="J24" s="215"/>
      <c r="K24" s="215"/>
      <c r="L24" s="215"/>
      <c r="M24" s="215"/>
      <c r="N24" s="6"/>
      <c r="O24" s="30"/>
    </row>
    <row r="25" spans="2:18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</row>
    <row r="26" spans="2:18" x14ac:dyDescent="0.25">
      <c r="F26" s="21"/>
      <c r="G26" s="21"/>
      <c r="H26" s="21"/>
      <c r="I26" s="21"/>
      <c r="J26" s="21"/>
      <c r="K26" s="21"/>
      <c r="P26" s="39"/>
      <c r="Q26" s="39"/>
      <c r="R26" s="39"/>
    </row>
    <row r="27" spans="2:18" x14ac:dyDescent="0.25">
      <c r="P27" s="45"/>
      <c r="Q27" s="45"/>
      <c r="R27" s="45"/>
    </row>
    <row r="28" spans="2:18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  <c r="P28" s="6"/>
      <c r="Q28" s="6"/>
      <c r="R28" s="6"/>
    </row>
    <row r="29" spans="2:18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2:18" x14ac:dyDescent="0.25">
      <c r="B30" s="98"/>
      <c r="C30" s="189" t="s">
        <v>70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33"/>
    </row>
    <row r="31" spans="2:18" x14ac:dyDescent="0.25">
      <c r="B31" s="98"/>
      <c r="C31" s="190" t="s">
        <v>69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33"/>
    </row>
    <row r="32" spans="2:18" ht="15" customHeight="1" x14ac:dyDescent="0.25"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</row>
    <row r="33" spans="2:15" x14ac:dyDescent="0.25">
      <c r="B33" s="17"/>
      <c r="C33" s="100" t="s">
        <v>35</v>
      </c>
      <c r="D33" s="99">
        <v>569689.49216999998</v>
      </c>
      <c r="E33" s="99">
        <v>637431.53701000009</v>
      </c>
      <c r="F33" s="99">
        <v>683365.2296000002</v>
      </c>
      <c r="G33" s="99">
        <v>837546.81719999993</v>
      </c>
      <c r="H33" s="99">
        <v>1007367.0525399998</v>
      </c>
      <c r="I33" s="99">
        <v>1227499.77666</v>
      </c>
      <c r="J33" s="99">
        <v>1245861.5220899996</v>
      </c>
      <c r="K33" s="99">
        <v>1452277.1784399999</v>
      </c>
      <c r="L33" s="99">
        <v>1799078.3669799999</v>
      </c>
      <c r="M33" s="99">
        <v>1793211.3194800001</v>
      </c>
      <c r="N33" s="99">
        <v>1455879.52305</v>
      </c>
      <c r="O33" s="30"/>
    </row>
    <row r="34" spans="2:15" x14ac:dyDescent="0.25">
      <c r="B34" s="17"/>
      <c r="C34" s="101" t="s">
        <v>38</v>
      </c>
      <c r="D34" s="49">
        <v>246565.92559</v>
      </c>
      <c r="E34" s="49">
        <v>287556.15288999997</v>
      </c>
      <c r="F34" s="49">
        <v>275746.80355999997</v>
      </c>
      <c r="G34" s="49">
        <v>345338.02032000001</v>
      </c>
      <c r="H34" s="49">
        <v>518141.49825999991</v>
      </c>
      <c r="I34" s="49">
        <v>566231.29160999996</v>
      </c>
      <c r="J34" s="49">
        <v>538443.40366999991</v>
      </c>
      <c r="K34" s="49">
        <v>540580.31548999995</v>
      </c>
      <c r="L34" s="49">
        <v>775178.06432999996</v>
      </c>
      <c r="M34" s="49">
        <v>792601.72618</v>
      </c>
      <c r="N34" s="49">
        <v>632052.85960999993</v>
      </c>
      <c r="O34" s="30"/>
    </row>
    <row r="35" spans="2:15" x14ac:dyDescent="0.25">
      <c r="B35" s="17"/>
      <c r="C35" s="101" t="s">
        <v>65</v>
      </c>
      <c r="D35" s="49">
        <v>116802.54552</v>
      </c>
      <c r="E35" s="49">
        <v>136923.36756000001</v>
      </c>
      <c r="F35" s="49">
        <v>125373.60176000001</v>
      </c>
      <c r="G35" s="49">
        <v>146574.19438999999</v>
      </c>
      <c r="H35" s="49">
        <v>194417.17112999997</v>
      </c>
      <c r="I35" s="49">
        <v>239333.46080000006</v>
      </c>
      <c r="J35" s="49">
        <v>260116.54261</v>
      </c>
      <c r="K35" s="49">
        <v>250607.32214000006</v>
      </c>
      <c r="L35" s="49">
        <v>374491.59486999997</v>
      </c>
      <c r="M35" s="49">
        <v>372073.74273</v>
      </c>
      <c r="N35" s="49">
        <v>202570.97588000001</v>
      </c>
      <c r="O35" s="30"/>
    </row>
    <row r="36" spans="2:15" x14ac:dyDescent="0.25">
      <c r="B36" s="17"/>
      <c r="C36" s="101" t="s">
        <v>66</v>
      </c>
      <c r="D36" s="49">
        <v>45612.83713</v>
      </c>
      <c r="E36" s="49">
        <v>58967.910669999997</v>
      </c>
      <c r="F36" s="49">
        <v>66610.120569999999</v>
      </c>
      <c r="G36" s="49">
        <v>75342.080229999992</v>
      </c>
      <c r="H36" s="49">
        <v>92906.238169999982</v>
      </c>
      <c r="I36" s="49">
        <v>114077.47500999997</v>
      </c>
      <c r="J36" s="49">
        <v>131032.05356999995</v>
      </c>
      <c r="K36" s="49">
        <v>149071.57570999995</v>
      </c>
      <c r="L36" s="49">
        <v>159466.73896999998</v>
      </c>
      <c r="M36" s="49">
        <v>133277.54168999998</v>
      </c>
      <c r="N36" s="49">
        <v>109954.16721</v>
      </c>
      <c r="O36" s="30"/>
    </row>
    <row r="37" spans="2:15" x14ac:dyDescent="0.25">
      <c r="B37" s="17"/>
      <c r="C37" s="101" t="s">
        <v>39</v>
      </c>
      <c r="D37" s="49">
        <v>240280.69881999999</v>
      </c>
      <c r="E37" s="49">
        <v>259390.47052</v>
      </c>
      <c r="F37" s="49">
        <v>310424.11466000002</v>
      </c>
      <c r="G37" s="49">
        <v>374318.8033899999</v>
      </c>
      <c r="H37" s="49">
        <v>384875.7940900001</v>
      </c>
      <c r="I37" s="49">
        <v>486743.88023000013</v>
      </c>
      <c r="J37" s="49">
        <v>524993.51599999995</v>
      </c>
      <c r="K37" s="49">
        <v>718233.06557999994</v>
      </c>
      <c r="L37" s="49">
        <v>814497.47548999998</v>
      </c>
      <c r="M37" s="49">
        <v>784436.61614000006</v>
      </c>
      <c r="N37" s="49">
        <v>617797.38685999997</v>
      </c>
      <c r="O37" s="30"/>
    </row>
    <row r="38" spans="2:15" x14ac:dyDescent="0.25">
      <c r="B38" s="17"/>
      <c r="C38" s="101" t="s">
        <v>40</v>
      </c>
      <c r="D38" s="49">
        <v>13679.71493</v>
      </c>
      <c r="E38" s="49">
        <v>12422.579900000001</v>
      </c>
      <c r="F38" s="49">
        <v>10613.00612</v>
      </c>
      <c r="G38" s="49">
        <v>12952.657060000001</v>
      </c>
      <c r="H38" s="49">
        <v>12356.77499</v>
      </c>
      <c r="I38" s="49">
        <v>15149.567010000001</v>
      </c>
      <c r="J38" s="49">
        <v>17979.37802</v>
      </c>
      <c r="K38" s="49">
        <v>23466.419879999998</v>
      </c>
      <c r="L38" s="49">
        <v>28226.339969999997</v>
      </c>
      <c r="M38" s="49">
        <v>33466.948049999999</v>
      </c>
      <c r="N38" s="49">
        <v>39015.69902</v>
      </c>
      <c r="O38" s="30"/>
    </row>
    <row r="39" spans="2:15" x14ac:dyDescent="0.25">
      <c r="B39" s="24"/>
      <c r="C39" s="102" t="s">
        <v>48</v>
      </c>
      <c r="D39" s="99">
        <v>162237.54787000001</v>
      </c>
      <c r="E39" s="99">
        <v>159325.54601999998</v>
      </c>
      <c r="F39" s="99">
        <v>134113.18572999997</v>
      </c>
      <c r="G39" s="99">
        <v>161066.02634000001</v>
      </c>
      <c r="H39" s="99">
        <v>167299.97923000003</v>
      </c>
      <c r="I39" s="99">
        <v>213656.61923999997</v>
      </c>
      <c r="J39" s="99">
        <v>264137.65187</v>
      </c>
      <c r="K39" s="99">
        <v>296275.79829999997</v>
      </c>
      <c r="L39" s="99">
        <v>247214.79661999998</v>
      </c>
      <c r="M39" s="99">
        <v>255223.26296000002</v>
      </c>
      <c r="N39" s="99">
        <v>255687.20055000001</v>
      </c>
      <c r="O39" s="30"/>
    </row>
    <row r="40" spans="2:15" x14ac:dyDescent="0.25">
      <c r="B40" s="25"/>
      <c r="C40" s="103" t="s">
        <v>67</v>
      </c>
      <c r="D40" s="86">
        <v>731927.04003999999</v>
      </c>
      <c r="E40" s="86">
        <v>796757.0830300001</v>
      </c>
      <c r="F40" s="86">
        <v>817478.41533000022</v>
      </c>
      <c r="G40" s="86">
        <v>998612.84353999991</v>
      </c>
      <c r="H40" s="86">
        <v>1174667.0317699998</v>
      </c>
      <c r="I40" s="86">
        <v>1441156.3958999999</v>
      </c>
      <c r="J40" s="86">
        <v>1509999.1739599996</v>
      </c>
      <c r="K40" s="86">
        <v>1748552.9767399998</v>
      </c>
      <c r="L40" s="86">
        <v>2046293.1635999999</v>
      </c>
      <c r="M40" s="86">
        <v>2048434.58244</v>
      </c>
      <c r="N40" s="86">
        <v>1711566.7235999999</v>
      </c>
      <c r="O40" s="30"/>
    </row>
    <row r="41" spans="2:15" x14ac:dyDescent="0.25">
      <c r="B41" s="25"/>
      <c r="C41" s="173" t="s">
        <v>68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30"/>
    </row>
    <row r="42" spans="2:15" x14ac:dyDescent="0.25"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</row>
    <row r="43" spans="2:15" x14ac:dyDescent="0.25"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</row>
    <row r="44" spans="2:15" x14ac:dyDescent="0.25">
      <c r="B44" s="26"/>
      <c r="C44" s="189" t="s">
        <v>71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34"/>
    </row>
    <row r="45" spans="2:15" x14ac:dyDescent="0.25">
      <c r="B45" s="26"/>
      <c r="C45" s="190" t="s">
        <v>72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34"/>
    </row>
    <row r="46" spans="2:15" x14ac:dyDescent="0.25"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</row>
    <row r="47" spans="2:15" x14ac:dyDescent="0.25">
      <c r="B47" s="26"/>
      <c r="C47" s="100" t="s">
        <v>35</v>
      </c>
      <c r="D47" s="104">
        <v>0.11081910039278942</v>
      </c>
      <c r="E47" s="104">
        <v>0.11891046924872062</v>
      </c>
      <c r="F47" s="104">
        <v>7.2060589919132667E-2</v>
      </c>
      <c r="G47" s="104">
        <v>0.22562106019097294</v>
      </c>
      <c r="H47" s="104">
        <v>0.20275909579326612</v>
      </c>
      <c r="I47" s="104">
        <v>0.21852285476773559</v>
      </c>
      <c r="J47" s="104">
        <v>1.4958654803149285E-2</v>
      </c>
      <c r="K47" s="104">
        <v>0.16568105900222929</v>
      </c>
      <c r="L47" s="104">
        <v>0.23879820855721579</v>
      </c>
      <c r="M47" s="104">
        <v>-3.2611405971427754E-3</v>
      </c>
      <c r="N47" s="104">
        <v>-0.18811603114786291</v>
      </c>
      <c r="O47" s="34"/>
    </row>
    <row r="48" spans="2:15" x14ac:dyDescent="0.25">
      <c r="B48" s="26"/>
      <c r="C48" s="101" t="s">
        <v>38</v>
      </c>
      <c r="D48" s="59">
        <v>0.22096825879146764</v>
      </c>
      <c r="E48" s="59">
        <v>0.1662444930373721</v>
      </c>
      <c r="F48" s="59">
        <v>-4.1067976502375481E-2</v>
      </c>
      <c r="G48" s="59">
        <v>0.25237361181181428</v>
      </c>
      <c r="H48" s="59">
        <v>0.50038938017851398</v>
      </c>
      <c r="I48" s="59">
        <v>9.2812086102914249E-2</v>
      </c>
      <c r="J48" s="59">
        <v>-4.9075154184766157E-2</v>
      </c>
      <c r="K48" s="59">
        <v>3.9686841837693887E-3</v>
      </c>
      <c r="L48" s="59">
        <v>0.43397390196746777</v>
      </c>
      <c r="M48" s="59">
        <v>2.2476980002084535E-2</v>
      </c>
      <c r="N48" s="59">
        <v>-0.20255931985383968</v>
      </c>
      <c r="O48" s="34"/>
    </row>
    <row r="49" spans="2:15" x14ac:dyDescent="0.25">
      <c r="B49" s="26"/>
      <c r="C49" s="101" t="s">
        <v>65</v>
      </c>
      <c r="D49" s="59">
        <v>0.24192425433256215</v>
      </c>
      <c r="E49" s="59">
        <v>0.17226355770264212</v>
      </c>
      <c r="F49" s="59">
        <v>-8.4352043086720618E-2</v>
      </c>
      <c r="G49" s="59">
        <v>0.16909933456792459</v>
      </c>
      <c r="H49" s="59">
        <v>0.32640791197324215</v>
      </c>
      <c r="I49" s="59">
        <v>0.23103046613082401</v>
      </c>
      <c r="J49" s="59">
        <v>8.6837342929526384E-2</v>
      </c>
      <c r="K49" s="59">
        <v>-3.6557538304118453E-2</v>
      </c>
      <c r="L49" s="59">
        <v>0.49433620563086667</v>
      </c>
      <c r="M49" s="59">
        <v>-6.4563588959567486E-3</v>
      </c>
      <c r="N49" s="59">
        <v>-0.45556229151327621</v>
      </c>
      <c r="O49" s="34"/>
    </row>
    <row r="50" spans="2:15" x14ac:dyDescent="0.25">
      <c r="B50" s="26"/>
      <c r="C50" s="101" t="s">
        <v>66</v>
      </c>
      <c r="D50" s="59">
        <v>0.18581858499467874</v>
      </c>
      <c r="E50" s="59">
        <v>0.29279199410326173</v>
      </c>
      <c r="F50" s="59">
        <v>0.12959946881563811</v>
      </c>
      <c r="G50" s="59">
        <v>0.13109058481321401</v>
      </c>
      <c r="H50" s="59">
        <v>0.23312547100347025</v>
      </c>
      <c r="I50" s="59">
        <v>0.22787745211748667</v>
      </c>
      <c r="J50" s="59">
        <v>0.14862336809710897</v>
      </c>
      <c r="K50" s="59">
        <v>0.13767258963367257</v>
      </c>
      <c r="L50" s="59">
        <v>6.9732698607966048E-2</v>
      </c>
      <c r="M50" s="59">
        <v>-0.16422984159052056</v>
      </c>
      <c r="N50" s="59">
        <v>-0.17499853451866276</v>
      </c>
      <c r="O50" s="34"/>
    </row>
    <row r="51" spans="2:15" x14ac:dyDescent="0.25">
      <c r="B51" s="26"/>
      <c r="C51" s="101" t="s">
        <v>39</v>
      </c>
      <c r="D51" s="59">
        <v>2.2928327093183487E-3</v>
      </c>
      <c r="E51" s="59">
        <v>7.9531030972719075E-2</v>
      </c>
      <c r="F51" s="59">
        <v>0.19674448347193674</v>
      </c>
      <c r="G51" s="59">
        <v>0.20583030026511362</v>
      </c>
      <c r="H51" s="59">
        <v>2.820320701068546E-2</v>
      </c>
      <c r="I51" s="59">
        <v>0.26467781997269224</v>
      </c>
      <c r="J51" s="59">
        <v>7.8582674222685167E-2</v>
      </c>
      <c r="K51" s="59">
        <v>0.36807987849510893</v>
      </c>
      <c r="L51" s="59">
        <v>0.13402948781293289</v>
      </c>
      <c r="M51" s="59">
        <v>-3.690724680505042E-2</v>
      </c>
      <c r="N51" s="59">
        <v>-0.21243173234312618</v>
      </c>
      <c r="O51" s="34"/>
    </row>
    <row r="52" spans="2:15" x14ac:dyDescent="0.25">
      <c r="B52" s="26"/>
      <c r="C52" s="101" t="s">
        <v>40</v>
      </c>
      <c r="D52" s="59">
        <v>-4.9099008060931371E-2</v>
      </c>
      <c r="E52" s="59">
        <v>-9.1897750533022182E-2</v>
      </c>
      <c r="F52" s="59">
        <v>-0.14566811359369891</v>
      </c>
      <c r="G52" s="59">
        <v>0.22045129471761782</v>
      </c>
      <c r="H52" s="59">
        <v>-4.6004620306067223E-2</v>
      </c>
      <c r="I52" s="59">
        <v>0.22601301895196202</v>
      </c>
      <c r="J52" s="59">
        <v>0.18679154381983887</v>
      </c>
      <c r="K52" s="59">
        <v>0.30518529917421455</v>
      </c>
      <c r="L52" s="59">
        <v>0.20283963699365981</v>
      </c>
      <c r="M52" s="59">
        <v>0.18566374831345178</v>
      </c>
      <c r="N52" s="59">
        <v>0.16579793776564578</v>
      </c>
      <c r="O52" s="35"/>
    </row>
    <row r="53" spans="2:15" x14ac:dyDescent="0.25">
      <c r="B53" s="26"/>
      <c r="C53" s="102" t="s">
        <v>48</v>
      </c>
      <c r="D53" s="104">
        <v>0.26172927598508466</v>
      </c>
      <c r="E53" s="104">
        <v>-1.7949000636605983E-2</v>
      </c>
      <c r="F53" s="104">
        <v>-0.15824430494551778</v>
      </c>
      <c r="G53" s="104">
        <v>0.20097084759631456</v>
      </c>
      <c r="H53" s="104">
        <v>3.8704331581636886E-2</v>
      </c>
      <c r="I53" s="104">
        <v>0.27708694420260471</v>
      </c>
      <c r="J53" s="104">
        <v>0.23627179354221095</v>
      </c>
      <c r="K53" s="104">
        <v>0.12167196233658251</v>
      </c>
      <c r="L53" s="104">
        <v>-0.1655923364699613</v>
      </c>
      <c r="M53" s="104">
        <v>3.2394769445414973E-2</v>
      </c>
      <c r="N53" s="104">
        <v>1.8177715644702719E-3</v>
      </c>
      <c r="O53" s="35"/>
    </row>
    <row r="54" spans="2:15" x14ac:dyDescent="0.25">
      <c r="B54" s="26"/>
      <c r="C54" s="103" t="s">
        <v>67</v>
      </c>
      <c r="D54" s="86">
        <v>0.14107070974383129</v>
      </c>
      <c r="E54" s="105">
        <v>8.8574460900443297E-2</v>
      </c>
      <c r="F54" s="105">
        <v>2.600708891246839E-2</v>
      </c>
      <c r="G54" s="105">
        <v>0.2215770163630304</v>
      </c>
      <c r="H54" s="105">
        <v>0.17629874216908958</v>
      </c>
      <c r="I54" s="105">
        <v>0.22686374685126842</v>
      </c>
      <c r="J54" s="105">
        <v>4.7769123639775035E-2</v>
      </c>
      <c r="K54" s="105">
        <v>0.15798273727156342</v>
      </c>
      <c r="L54" s="105">
        <v>0.17027804751738573</v>
      </c>
      <c r="M54" s="105">
        <v>1.0464868270549932E-3</v>
      </c>
      <c r="N54" s="105">
        <v>-0.16445136287376028</v>
      </c>
      <c r="O54" s="35"/>
    </row>
    <row r="55" spans="2:15" x14ac:dyDescent="0.25">
      <c r="B55" s="26"/>
      <c r="C55" s="173" t="s">
        <v>68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35"/>
    </row>
    <row r="56" spans="2:15" ht="15" customHeight="1" x14ac:dyDescent="0.25"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</row>
    <row r="57" spans="2:15" x14ac:dyDescent="0.25">
      <c r="B57" s="26"/>
      <c r="C57" s="189" t="s">
        <v>71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34"/>
    </row>
    <row r="58" spans="2:15" x14ac:dyDescent="0.25">
      <c r="B58" s="26"/>
      <c r="C58" s="190" t="s">
        <v>74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34"/>
    </row>
    <row r="59" spans="2:15" x14ac:dyDescent="0.25"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</row>
    <row r="60" spans="2:15" x14ac:dyDescent="0.25">
      <c r="B60" s="26"/>
      <c r="C60" s="100" t="s">
        <v>35</v>
      </c>
      <c r="D60" s="104">
        <v>9.1424950272046779E-2</v>
      </c>
      <c r="E60" s="104">
        <v>5.7685110404533946E-2</v>
      </c>
      <c r="F60" s="104">
        <v>4.1471637569312714E-2</v>
      </c>
      <c r="G60" s="104">
        <v>0.20718166754247247</v>
      </c>
      <c r="H60" s="104">
        <v>0.16355529963452886</v>
      </c>
      <c r="I60" s="104">
        <v>0.17554823147328591</v>
      </c>
      <c r="J60" s="104">
        <v>-1.2750636082630606E-2</v>
      </c>
      <c r="K60" s="104">
        <v>0.12904399851743364</v>
      </c>
      <c r="L60" s="104">
        <v>0.19633677052929288</v>
      </c>
      <c r="M60" s="104">
        <v>-3.7823606243607921E-2</v>
      </c>
      <c r="N60" s="104">
        <v>-0.21025141386288448</v>
      </c>
      <c r="O60" s="34"/>
    </row>
    <row r="61" spans="2:15" x14ac:dyDescent="0.25">
      <c r="B61" s="26"/>
      <c r="C61" s="101" t="s">
        <v>38</v>
      </c>
      <c r="D61" s="59">
        <v>0.19965097887137029</v>
      </c>
      <c r="E61" s="59">
        <v>0.10242907656869527</v>
      </c>
      <c r="F61" s="59">
        <v>-6.8429047554989908E-2</v>
      </c>
      <c r="G61" s="59">
        <v>0.23353172868749805</v>
      </c>
      <c r="H61" s="59">
        <v>0.45148435869500747</v>
      </c>
      <c r="I61" s="59">
        <v>5.4271005360652769E-2</v>
      </c>
      <c r="J61" s="59">
        <v>-7.5036264066941971E-2</v>
      </c>
      <c r="K61" s="59">
        <v>-2.7585797312880578E-2</v>
      </c>
      <c r="L61" s="59">
        <v>0.38482256032727813</v>
      </c>
      <c r="M61" s="59">
        <v>-1.297796906731874E-2</v>
      </c>
      <c r="N61" s="59">
        <v>-0.22430091757564063</v>
      </c>
      <c r="O61" s="34"/>
    </row>
    <row r="62" spans="2:15" x14ac:dyDescent="0.25">
      <c r="B62" s="26"/>
      <c r="C62" s="101" t="s">
        <v>65</v>
      </c>
      <c r="D62" s="59">
        <v>0.2202410969052182</v>
      </c>
      <c r="E62" s="59">
        <v>0.10811878566516375</v>
      </c>
      <c r="F62" s="59">
        <v>-0.11047809602309722</v>
      </c>
      <c r="G62" s="59">
        <v>0.15151030776722685</v>
      </c>
      <c r="H62" s="59">
        <v>0.28317379669096332</v>
      </c>
      <c r="I62" s="59">
        <v>0.18761472686999037</v>
      </c>
      <c r="J62" s="59">
        <v>5.7165698731760139E-2</v>
      </c>
      <c r="K62" s="59">
        <v>-6.683829089092419E-2</v>
      </c>
      <c r="L62" s="59">
        <v>0.44311586663620783</v>
      </c>
      <c r="M62" s="59">
        <v>-4.0908028598585666E-2</v>
      </c>
      <c r="N62" s="59">
        <v>-0.47040596068792628</v>
      </c>
      <c r="O62" s="34"/>
    </row>
    <row r="63" spans="2:15" x14ac:dyDescent="0.25">
      <c r="B63" s="26"/>
      <c r="C63" s="101" t="s">
        <v>66</v>
      </c>
      <c r="D63" s="59">
        <v>0.16511499460338852</v>
      </c>
      <c r="E63" s="59">
        <v>0.22205205920658577</v>
      </c>
      <c r="F63" s="59">
        <v>9.7368767817115343E-2</v>
      </c>
      <c r="G63" s="59">
        <v>0.11407339728941013</v>
      </c>
      <c r="H63" s="59">
        <v>0.19293188629274094</v>
      </c>
      <c r="I63" s="59">
        <v>0.184572912731924</v>
      </c>
      <c r="J63" s="59">
        <v>0.11726490943065238</v>
      </c>
      <c r="K63" s="59">
        <v>0.10191582824820444</v>
      </c>
      <c r="L63" s="59">
        <v>3.3066203310651243E-2</v>
      </c>
      <c r="M63" s="59">
        <v>-0.19321062940255995</v>
      </c>
      <c r="N63" s="59">
        <v>-0.19749155554074549</v>
      </c>
      <c r="O63" s="34"/>
    </row>
    <row r="64" spans="2:15" x14ac:dyDescent="0.25">
      <c r="B64" s="26"/>
      <c r="C64" s="101" t="s">
        <v>39</v>
      </c>
      <c r="D64" s="59">
        <v>-1.5206522186213767E-2</v>
      </c>
      <c r="E64" s="59">
        <v>2.0460464943322654E-2</v>
      </c>
      <c r="F64" s="59">
        <v>0.16259794331920685</v>
      </c>
      <c r="G64" s="59">
        <v>0.18768865836922188</v>
      </c>
      <c r="H64" s="59">
        <v>-5.3109597733298486E-3</v>
      </c>
      <c r="I64" s="59">
        <v>0.22007541248438001</v>
      </c>
      <c r="J64" s="59">
        <v>4.9136389959810289E-2</v>
      </c>
      <c r="K64" s="59">
        <v>0.32508147436957602</v>
      </c>
      <c r="L64" s="59">
        <v>9.5159135494061298E-2</v>
      </c>
      <c r="M64" s="59">
        <v>-7.030301529811589E-2</v>
      </c>
      <c r="N64" s="59">
        <v>-0.23390416644407142</v>
      </c>
      <c r="O64" s="34"/>
    </row>
    <row r="65" spans="2:15" x14ac:dyDescent="0.25">
      <c r="B65" s="26"/>
      <c r="C65" s="101" t="s">
        <v>40</v>
      </c>
      <c r="D65" s="59">
        <v>-6.5701096178707341E-2</v>
      </c>
      <c r="E65" s="59">
        <v>-0.14158795150876247</v>
      </c>
      <c r="F65" s="59">
        <v>-0.17004464381032169</v>
      </c>
      <c r="G65" s="59">
        <v>0.20208968086923762</v>
      </c>
      <c r="H65" s="59">
        <v>-7.7099991384704691E-2</v>
      </c>
      <c r="I65" s="59">
        <v>0.18277423402691917</v>
      </c>
      <c r="J65" s="59">
        <v>0.15439105937363662</v>
      </c>
      <c r="K65" s="59">
        <v>0.26416365574917533</v>
      </c>
      <c r="L65" s="59">
        <v>0.1616107263034996</v>
      </c>
      <c r="M65" s="59">
        <v>0.14455020871101931</v>
      </c>
      <c r="N65" s="59">
        <v>0.13401336692689658</v>
      </c>
      <c r="O65" s="35"/>
    </row>
    <row r="66" spans="2:15" x14ac:dyDescent="0.25">
      <c r="B66" s="26"/>
      <c r="C66" s="102" t="s">
        <v>48</v>
      </c>
      <c r="D66" s="104">
        <v>0.23970033627605525</v>
      </c>
      <c r="E66" s="104">
        <v>-7.1685583224565086E-2</v>
      </c>
      <c r="F66" s="104">
        <v>-0.18226200048281327</v>
      </c>
      <c r="G66" s="104">
        <v>0.18290231586369199</v>
      </c>
      <c r="H66" s="104">
        <v>4.8478818345936148E-3</v>
      </c>
      <c r="I66" s="104">
        <v>0.23204689417266255</v>
      </c>
      <c r="J66" s="104">
        <v>0.20252045344669756</v>
      </c>
      <c r="K66" s="104">
        <v>8.6418096615027418E-2</v>
      </c>
      <c r="L66" s="104">
        <v>-0.19419275665967806</v>
      </c>
      <c r="M66" s="104">
        <v>-3.4040844027479755E-3</v>
      </c>
      <c r="N66" s="104">
        <v>-2.5496008033422557E-2</v>
      </c>
      <c r="O66" s="35"/>
    </row>
    <row r="67" spans="2:15" x14ac:dyDescent="0.25">
      <c r="B67" s="26"/>
      <c r="C67" s="103" t="s">
        <v>67</v>
      </c>
      <c r="D67" s="105">
        <v>0.12114838698639097</v>
      </c>
      <c r="E67" s="105">
        <v>2.9009049878775839E-2</v>
      </c>
      <c r="F67" s="105">
        <v>-3.2678254425947406E-3</v>
      </c>
      <c r="G67" s="105">
        <v>0.20319846610248593</v>
      </c>
      <c r="H67" s="105">
        <v>0.13795741823226182</v>
      </c>
      <c r="I67" s="105">
        <v>0.18359495862275388</v>
      </c>
      <c r="J67" s="105">
        <v>1.9164077226624165E-2</v>
      </c>
      <c r="K67" s="105">
        <v>0.12158763308922271</v>
      </c>
      <c r="L67" s="105">
        <v>0.13016522813579146</v>
      </c>
      <c r="M67" s="105">
        <v>-3.3665348158693154E-2</v>
      </c>
      <c r="N67" s="105">
        <v>-0.18723194429841017</v>
      </c>
      <c r="O67" s="35"/>
    </row>
    <row r="68" spans="2:15" x14ac:dyDescent="0.25">
      <c r="B68" s="26"/>
      <c r="C68" s="173" t="s">
        <v>68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35"/>
    </row>
    <row r="69" spans="2:15" x14ac:dyDescent="0.25"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2:15" ht="15" customHeight="1" x14ac:dyDescent="0.25">
      <c r="B73" s="16"/>
      <c r="C73" s="184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13.9% del total de tributos internos recaudados por la suma de S/ 202.6 millones de soles. Mientras que los  Impuesto de    Quinta Categoría alcanzaron  una participación de 7.6% sumando S/ 110.0 millones de soles y el impuesto    Imp. General a las Ventas representó el 42.4%, sumando S/ 617.8 millones de soles. Los impuestos aduaneros fueron S/255.7 millones de soles.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32"/>
    </row>
    <row r="74" spans="2:15" x14ac:dyDescent="0.25">
      <c r="B74" s="17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32"/>
    </row>
    <row r="75" spans="2:15" x14ac:dyDescent="0.25">
      <c r="B75" s="17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30"/>
    </row>
    <row r="76" spans="2:15" x14ac:dyDescent="0.25">
      <c r="B76" s="17"/>
      <c r="C76" s="6"/>
      <c r="D76" s="174" t="s">
        <v>46</v>
      </c>
      <c r="E76" s="174"/>
      <c r="F76" s="174"/>
      <c r="G76" s="174"/>
      <c r="H76" s="174"/>
      <c r="I76" s="174"/>
      <c r="J76" s="174"/>
      <c r="K76" s="174"/>
      <c r="L76" s="174"/>
      <c r="M76" s="174"/>
      <c r="N76" s="6"/>
      <c r="O76" s="30"/>
    </row>
    <row r="77" spans="2:15" ht="15" customHeight="1" x14ac:dyDescent="0.25">
      <c r="B77" s="17"/>
      <c r="C77" s="6"/>
      <c r="D77" s="175" t="s">
        <v>20</v>
      </c>
      <c r="E77" s="176"/>
      <c r="F77" s="177"/>
      <c r="G77" s="181">
        <v>2017</v>
      </c>
      <c r="H77" s="181"/>
      <c r="I77" s="181">
        <v>2016</v>
      </c>
      <c r="J77" s="181"/>
      <c r="K77" s="186" t="s">
        <v>83</v>
      </c>
      <c r="L77" s="186"/>
      <c r="M77" s="152" t="s">
        <v>54</v>
      </c>
      <c r="N77" s="6"/>
      <c r="O77" s="30"/>
    </row>
    <row r="78" spans="2:15" x14ac:dyDescent="0.25">
      <c r="B78" s="17"/>
      <c r="C78" s="6"/>
      <c r="D78" s="178"/>
      <c r="E78" s="179"/>
      <c r="F78" s="180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2:15" x14ac:dyDescent="0.25">
      <c r="B79" s="17"/>
      <c r="C79" s="22"/>
      <c r="D79" s="172" t="s">
        <v>35</v>
      </c>
      <c r="E79" s="172"/>
      <c r="F79" s="172"/>
      <c r="G79" s="78">
        <f>+G96+G91+G80</f>
        <v>1455879.52305</v>
      </c>
      <c r="H79" s="80"/>
      <c r="I79" s="78">
        <f>+I96+I91+I80</f>
        <v>1793211.3194800001</v>
      </c>
      <c r="J79" s="80"/>
      <c r="K79" s="84">
        <f>+G79-I79</f>
        <v>-337331.7964300001</v>
      </c>
      <c r="L79" s="85">
        <f t="shared" ref="L79:L101" si="4">+IF(I79=0,"  - ",G79/I79-1)</f>
        <v>-0.18811603114786291</v>
      </c>
      <c r="M79" s="85">
        <v>-0.21025141386288448</v>
      </c>
      <c r="N79" s="6"/>
      <c r="O79" s="30"/>
    </row>
    <row r="80" spans="2:15" x14ac:dyDescent="0.25">
      <c r="B80" s="17"/>
      <c r="C80" s="22"/>
      <c r="D80" s="170" t="s">
        <v>11</v>
      </c>
      <c r="E80" s="170"/>
      <c r="F80" s="170"/>
      <c r="G80" s="75">
        <v>632052.85960999993</v>
      </c>
      <c r="H80" s="81">
        <f t="shared" ref="H80:H96" si="5">+G80/G$79</f>
        <v>0.43413816157389079</v>
      </c>
      <c r="I80" s="75">
        <v>792601.72618</v>
      </c>
      <c r="J80" s="81">
        <f t="shared" ref="J80:J96" si="6">+I80/I$79</f>
        <v>0.44200129542447941</v>
      </c>
      <c r="K80" s="86">
        <f>+G80-I80</f>
        <v>-160548.86657000007</v>
      </c>
      <c r="L80" s="87">
        <f t="shared" si="4"/>
        <v>-0.20255931985383968</v>
      </c>
      <c r="M80" s="87">
        <v>-0.22430091757564063</v>
      </c>
      <c r="N80" s="6"/>
      <c r="O80" s="30"/>
    </row>
    <row r="81" spans="2:15" x14ac:dyDescent="0.25">
      <c r="B81" s="17"/>
      <c r="C81" s="23"/>
      <c r="D81" s="171" t="s">
        <v>21</v>
      </c>
      <c r="E81" s="171"/>
      <c r="F81" s="171"/>
      <c r="G81" s="76">
        <v>18348.135109999999</v>
      </c>
      <c r="H81" s="59">
        <f t="shared" si="5"/>
        <v>1.260278396632814E-2</v>
      </c>
      <c r="I81" s="76">
        <v>17080.556740000004</v>
      </c>
      <c r="J81" s="59">
        <f t="shared" si="6"/>
        <v>9.525122083744746E-3</v>
      </c>
      <c r="K81" s="49">
        <f t="shared" ref="K81:K96" si="7">+G81-I81</f>
        <v>1267.5783699999956</v>
      </c>
      <c r="L81" s="88">
        <f t="shared" si="4"/>
        <v>7.4211771272743476E-2</v>
      </c>
      <c r="M81" s="88">
        <v>4.4924225778131044E-2</v>
      </c>
      <c r="N81" s="6"/>
      <c r="O81" s="30"/>
    </row>
    <row r="82" spans="2:15" x14ac:dyDescent="0.25">
      <c r="B82" s="17"/>
      <c r="C82" s="23"/>
      <c r="D82" s="171" t="s">
        <v>22</v>
      </c>
      <c r="E82" s="171"/>
      <c r="F82" s="171"/>
      <c r="G82" s="76">
        <v>34170.831730000005</v>
      </c>
      <c r="H82" s="59">
        <f t="shared" si="5"/>
        <v>2.347091994151666E-2</v>
      </c>
      <c r="I82" s="76">
        <v>32510.230219999998</v>
      </c>
      <c r="J82" s="59">
        <f t="shared" si="6"/>
        <v>1.8129614656585705E-2</v>
      </c>
      <c r="K82" s="49">
        <f t="shared" si="7"/>
        <v>1660.6015100000077</v>
      </c>
      <c r="L82" s="88">
        <f t="shared" si="4"/>
        <v>5.1079352522653609E-2</v>
      </c>
      <c r="M82" s="88">
        <v>2.2422494369831458E-2</v>
      </c>
      <c r="N82" s="6"/>
      <c r="O82" s="30"/>
    </row>
    <row r="83" spans="2:15" x14ac:dyDescent="0.25">
      <c r="B83" s="17"/>
      <c r="C83" s="23"/>
      <c r="D83" s="171" t="s">
        <v>23</v>
      </c>
      <c r="E83" s="171"/>
      <c r="F83" s="171"/>
      <c r="G83" s="76">
        <v>202570.97588000001</v>
      </c>
      <c r="H83" s="59">
        <f t="shared" si="5"/>
        <v>0.13913993065554162</v>
      </c>
      <c r="I83" s="76">
        <v>372073.74273</v>
      </c>
      <c r="J83" s="59">
        <f t="shared" si="6"/>
        <v>0.20749018182524906</v>
      </c>
      <c r="K83" s="49">
        <f t="shared" si="7"/>
        <v>-169502.76684999999</v>
      </c>
      <c r="L83" s="88">
        <f t="shared" si="4"/>
        <v>-0.45556229151327621</v>
      </c>
      <c r="M83" s="88">
        <v>-0.47040596068792628</v>
      </c>
      <c r="N83" s="6"/>
      <c r="O83" s="30"/>
    </row>
    <row r="84" spans="2:15" x14ac:dyDescent="0.25">
      <c r="B84" s="17"/>
      <c r="C84" s="23"/>
      <c r="D84" s="171" t="s">
        <v>24</v>
      </c>
      <c r="E84" s="171"/>
      <c r="F84" s="171"/>
      <c r="G84" s="76">
        <v>15240.304959999999</v>
      </c>
      <c r="H84" s="59">
        <f t="shared" si="5"/>
        <v>1.046810860288238E-2</v>
      </c>
      <c r="I84" s="76">
        <v>16314.841830000001</v>
      </c>
      <c r="J84" s="59">
        <f t="shared" si="6"/>
        <v>9.0981144568789696E-3</v>
      </c>
      <c r="K84" s="49">
        <f t="shared" si="7"/>
        <v>-1074.5368700000017</v>
      </c>
      <c r="L84" s="88">
        <f t="shared" si="4"/>
        <v>-6.5862536774590419E-2</v>
      </c>
      <c r="M84" s="88">
        <v>-9.133106559179105E-2</v>
      </c>
      <c r="N84" s="6"/>
      <c r="O84" s="30"/>
    </row>
    <row r="85" spans="2:15" x14ac:dyDescent="0.25">
      <c r="B85" s="17"/>
      <c r="C85" s="23"/>
      <c r="D85" s="171" t="s">
        <v>25</v>
      </c>
      <c r="E85" s="171"/>
      <c r="F85" s="171"/>
      <c r="G85" s="76">
        <v>109954.16721</v>
      </c>
      <c r="H85" s="59">
        <f t="shared" si="5"/>
        <v>7.5524221248507661E-2</v>
      </c>
      <c r="I85" s="76">
        <v>133277.54168999998</v>
      </c>
      <c r="J85" s="59">
        <f t="shared" si="6"/>
        <v>7.4323388572322943E-2</v>
      </c>
      <c r="K85" s="49">
        <f t="shared" si="7"/>
        <v>-23323.374479999984</v>
      </c>
      <c r="L85" s="88">
        <f t="shared" si="4"/>
        <v>-0.17499853451866276</v>
      </c>
      <c r="M85" s="88">
        <v>-0.19749155554074549</v>
      </c>
      <c r="N85" s="6"/>
      <c r="O85" s="30"/>
    </row>
    <row r="86" spans="2:15" x14ac:dyDescent="0.25">
      <c r="B86" s="17"/>
      <c r="C86" s="23"/>
      <c r="D86" s="171" t="s">
        <v>26</v>
      </c>
      <c r="E86" s="171"/>
      <c r="F86" s="171"/>
      <c r="G86" s="76">
        <v>32472.16806</v>
      </c>
      <c r="H86" s="59">
        <f t="shared" si="5"/>
        <v>2.2304158789164311E-2</v>
      </c>
      <c r="I86" s="76">
        <v>28709.773099999999</v>
      </c>
      <c r="J86" s="59">
        <f t="shared" si="6"/>
        <v>1.6010256453391856E-2</v>
      </c>
      <c r="K86" s="49">
        <f t="shared" si="7"/>
        <v>3762.3949600000014</v>
      </c>
      <c r="L86" s="88">
        <f t="shared" si="4"/>
        <v>0.13104927534240951</v>
      </c>
      <c r="M86" s="88">
        <v>0.1002120996624305</v>
      </c>
      <c r="N86" s="6"/>
      <c r="O86" s="30"/>
    </row>
    <row r="87" spans="2:15" x14ac:dyDescent="0.25">
      <c r="B87" s="17"/>
      <c r="C87" s="23"/>
      <c r="D87" s="171" t="s">
        <v>27</v>
      </c>
      <c r="E87" s="171"/>
      <c r="F87" s="171"/>
      <c r="G87" s="76">
        <v>88614.957850000006</v>
      </c>
      <c r="H87" s="59">
        <f t="shared" si="5"/>
        <v>6.0866958046333249E-2</v>
      </c>
      <c r="I87" s="76">
        <v>120585.36284000002</v>
      </c>
      <c r="J87" s="59">
        <f t="shared" si="6"/>
        <v>6.7245483859073377E-2</v>
      </c>
      <c r="K87" s="49">
        <f t="shared" si="7"/>
        <v>-31970.40499000001</v>
      </c>
      <c r="L87" s="88">
        <f t="shared" si="4"/>
        <v>-0.26512674703662242</v>
      </c>
      <c r="M87" s="88">
        <v>-0.28516249269172567</v>
      </c>
      <c r="N87" s="6"/>
      <c r="O87" s="30"/>
    </row>
    <row r="88" spans="2:15" x14ac:dyDescent="0.25">
      <c r="B88" s="17"/>
      <c r="C88" s="23"/>
      <c r="D88" s="171" t="s">
        <v>28</v>
      </c>
      <c r="E88" s="171"/>
      <c r="F88" s="171"/>
      <c r="G88" s="76">
        <v>12488.167530000001</v>
      </c>
      <c r="H88" s="59">
        <f t="shared" si="5"/>
        <v>8.5777479058417351E-3</v>
      </c>
      <c r="I88" s="76">
        <v>12912.436750000003</v>
      </c>
      <c r="J88" s="59">
        <f t="shared" si="6"/>
        <v>7.2007334605407149E-3</v>
      </c>
      <c r="K88" s="49">
        <f t="shared" si="7"/>
        <v>-424.26922000000195</v>
      </c>
      <c r="L88" s="88">
        <f t="shared" si="4"/>
        <v>-3.2857409349943301E-2</v>
      </c>
      <c r="M88" s="88">
        <v>-5.9225797205049946E-2</v>
      </c>
      <c r="N88" s="6"/>
      <c r="O88" s="30"/>
    </row>
    <row r="89" spans="2:15" x14ac:dyDescent="0.25">
      <c r="B89" s="17"/>
      <c r="C89" s="23"/>
      <c r="D89" s="171" t="s">
        <v>57</v>
      </c>
      <c r="E89" s="171"/>
      <c r="F89" s="171"/>
      <c r="G89" s="76">
        <v>43682.949950000002</v>
      </c>
      <c r="H89" s="59">
        <f t="shared" si="5"/>
        <v>3.0004508792380192E-2</v>
      </c>
      <c r="I89" s="76">
        <v>0</v>
      </c>
      <c r="J89" s="59">
        <f t="shared" si="6"/>
        <v>0</v>
      </c>
      <c r="K89" s="49">
        <f t="shared" si="7"/>
        <v>43682.949950000002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1" t="s">
        <v>29</v>
      </c>
      <c r="E90" s="171"/>
      <c r="F90" s="171"/>
      <c r="G90" s="76">
        <v>74510.201329999996</v>
      </c>
      <c r="H90" s="59">
        <f t="shared" si="5"/>
        <v>5.1178823625394901E-2</v>
      </c>
      <c r="I90" s="76">
        <v>59137.240279999991</v>
      </c>
      <c r="J90" s="59">
        <f t="shared" si="6"/>
        <v>3.297840005669201E-2</v>
      </c>
      <c r="K90" s="49">
        <f t="shared" si="7"/>
        <v>15372.961050000005</v>
      </c>
      <c r="L90" s="88">
        <f t="shared" si="4"/>
        <v>0.25995398123437785</v>
      </c>
      <c r="M90" s="88">
        <v>0.22560231936159925</v>
      </c>
      <c r="N90" s="6"/>
      <c r="O90" s="30"/>
    </row>
    <row r="91" spans="2:15" x14ac:dyDescent="0.25">
      <c r="B91" s="17"/>
      <c r="C91" s="22"/>
      <c r="D91" s="170" t="s">
        <v>30</v>
      </c>
      <c r="E91" s="170"/>
      <c r="F91" s="170"/>
      <c r="G91" s="75">
        <v>656813.08587999991</v>
      </c>
      <c r="H91" s="81">
        <f t="shared" si="5"/>
        <v>0.45114521873623653</v>
      </c>
      <c r="I91" s="75">
        <v>817903.56419000006</v>
      </c>
      <c r="J91" s="81">
        <f t="shared" si="6"/>
        <v>0.45611108702301623</v>
      </c>
      <c r="K91" s="86">
        <f t="shared" si="7"/>
        <v>-161090.47831000015</v>
      </c>
      <c r="L91" s="87">
        <f t="shared" si="4"/>
        <v>-0.19695534456991148</v>
      </c>
      <c r="M91" s="87">
        <v>-0.21884973030378596</v>
      </c>
      <c r="N91" s="6"/>
      <c r="O91" s="30"/>
    </row>
    <row r="92" spans="2:15" x14ac:dyDescent="0.25">
      <c r="B92" s="17"/>
      <c r="C92" s="23"/>
      <c r="D92" s="171" t="s">
        <v>31</v>
      </c>
      <c r="E92" s="171"/>
      <c r="F92" s="171"/>
      <c r="G92" s="76">
        <v>617797.38685999997</v>
      </c>
      <c r="H92" s="59">
        <f t="shared" si="5"/>
        <v>0.42434650469273938</v>
      </c>
      <c r="I92" s="76">
        <v>784436.61614000006</v>
      </c>
      <c r="J92" s="59">
        <f t="shared" si="6"/>
        <v>0.43744795028813055</v>
      </c>
      <c r="K92" s="49">
        <f t="shared" si="7"/>
        <v>-166639.22928000009</v>
      </c>
      <c r="L92" s="88">
        <f t="shared" si="4"/>
        <v>-0.21243173234312618</v>
      </c>
      <c r="M92" s="88">
        <v>-0.23390416644407142</v>
      </c>
      <c r="N92" s="6"/>
      <c r="O92" s="30"/>
    </row>
    <row r="93" spans="2:15" x14ac:dyDescent="0.25">
      <c r="B93" s="17"/>
      <c r="C93" s="23"/>
      <c r="D93" s="171" t="s">
        <v>32</v>
      </c>
      <c r="E93" s="171"/>
      <c r="F93" s="171"/>
      <c r="G93" s="76">
        <v>39015.69902</v>
      </c>
      <c r="H93" s="59">
        <f t="shared" si="5"/>
        <v>2.6798714043497172E-2</v>
      </c>
      <c r="I93" s="76">
        <v>33466.948049999999</v>
      </c>
      <c r="J93" s="59">
        <f t="shared" si="6"/>
        <v>1.8663136734885673E-2</v>
      </c>
      <c r="K93" s="49">
        <f t="shared" si="7"/>
        <v>5548.750970000001</v>
      </c>
      <c r="L93" s="88">
        <f t="shared" si="4"/>
        <v>0.16579793776564578</v>
      </c>
      <c r="M93" s="88">
        <v>0.13401336692689658</v>
      </c>
      <c r="N93" s="6"/>
      <c r="O93" s="30"/>
    </row>
    <row r="94" spans="2:15" x14ac:dyDescent="0.25">
      <c r="B94" s="17"/>
      <c r="C94" s="23"/>
      <c r="D94" s="171" t="s">
        <v>33</v>
      </c>
      <c r="E94" s="171"/>
      <c r="F94" s="171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7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1" t="s">
        <v>34</v>
      </c>
      <c r="E95" s="171"/>
      <c r="F95" s="171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7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70" t="s">
        <v>17</v>
      </c>
      <c r="E96" s="170"/>
      <c r="F96" s="170"/>
      <c r="G96" s="77">
        <v>167013.57756000001</v>
      </c>
      <c r="H96" s="81">
        <f t="shared" si="5"/>
        <v>0.11471661968987264</v>
      </c>
      <c r="I96" s="77">
        <v>182706.02911000003</v>
      </c>
      <c r="J96" s="81">
        <f t="shared" si="6"/>
        <v>0.1018876175525044</v>
      </c>
      <c r="K96" s="86">
        <f t="shared" si="7"/>
        <v>-15692.451550000027</v>
      </c>
      <c r="L96" s="87">
        <f t="shared" si="4"/>
        <v>-8.5889073428180196E-2</v>
      </c>
      <c r="M96" s="87">
        <v>-0.1108115943547332</v>
      </c>
      <c r="N96" s="6"/>
      <c r="O96" s="30"/>
    </row>
    <row r="97" spans="2:15" x14ac:dyDescent="0.25">
      <c r="B97" s="17"/>
      <c r="C97" s="23"/>
      <c r="D97" s="172" t="s">
        <v>62</v>
      </c>
      <c r="E97" s="172"/>
      <c r="F97" s="172"/>
      <c r="G97" s="78">
        <v>255687.20055000001</v>
      </c>
      <c r="H97" s="80"/>
      <c r="I97" s="78">
        <v>255223.26296000002</v>
      </c>
      <c r="J97" s="80"/>
      <c r="K97" s="84">
        <f>+G97-I97</f>
        <v>463.93758999998681</v>
      </c>
      <c r="L97" s="85">
        <f t="shared" si="4"/>
        <v>1.8177715644702719E-3</v>
      </c>
      <c r="M97" s="85">
        <v>-2.5496008033422557E-2</v>
      </c>
      <c r="N97" s="6"/>
      <c r="O97" s="30"/>
    </row>
    <row r="98" spans="2:15" x14ac:dyDescent="0.25">
      <c r="B98" s="17"/>
      <c r="C98" s="23"/>
      <c r="D98" s="171" t="s">
        <v>58</v>
      </c>
      <c r="E98" s="171"/>
      <c r="F98" s="171"/>
      <c r="G98" s="76">
        <v>28738.456179999997</v>
      </c>
      <c r="H98" s="59">
        <f>+IF(G98=0,0,G98/G$97)</f>
        <v>0.1123969292095251</v>
      </c>
      <c r="I98" s="76">
        <v>40353.606589999996</v>
      </c>
      <c r="J98" s="59">
        <f>+IF(I98=0,0,I98/I$97)</f>
        <v>0.15811100493736902</v>
      </c>
      <c r="K98" s="49">
        <f t="shared" ref="K98:K102" si="8">+G98-I98</f>
        <v>-11615.150409999998</v>
      </c>
      <c r="L98" s="88">
        <f t="shared" si="4"/>
        <v>-0.287834257988686</v>
      </c>
      <c r="M98" s="88">
        <v>-0.30725090108146125</v>
      </c>
      <c r="N98" s="6"/>
      <c r="O98" s="30"/>
    </row>
    <row r="99" spans="2:15" x14ac:dyDescent="0.25">
      <c r="B99" s="17"/>
      <c r="C99" s="23"/>
      <c r="D99" s="171" t="s">
        <v>59</v>
      </c>
      <c r="E99" s="171"/>
      <c r="F99" s="171"/>
      <c r="G99" s="76">
        <v>224910.02452000001</v>
      </c>
      <c r="H99" s="59">
        <f>+IF(G99=0,0,G99/G$97)</f>
        <v>0.8796295787829963</v>
      </c>
      <c r="I99" s="76">
        <v>214441.01274999999</v>
      </c>
      <c r="J99" s="59">
        <f>+IF(I99=0,0,I99/I$97)</f>
        <v>0.84020951014801637</v>
      </c>
      <c r="K99" s="49">
        <f t="shared" si="8"/>
        <v>10469.011770000012</v>
      </c>
      <c r="L99" s="88">
        <f t="shared" si="4"/>
        <v>4.882000712338086E-2</v>
      </c>
      <c r="M99" s="88">
        <v>2.0224748259394243E-2</v>
      </c>
      <c r="N99" s="6"/>
      <c r="O99" s="30"/>
    </row>
    <row r="100" spans="2:15" x14ac:dyDescent="0.25">
      <c r="B100" s="17"/>
      <c r="C100" s="23"/>
      <c r="D100" s="171" t="s">
        <v>60</v>
      </c>
      <c r="E100" s="171"/>
      <c r="F100" s="171"/>
      <c r="G100" s="76">
        <v>1810.0719299999998</v>
      </c>
      <c r="H100" s="59">
        <f>+IF(G100=0,0,G100/G$97)</f>
        <v>7.0792434118970987E-3</v>
      </c>
      <c r="I100" s="76">
        <v>0</v>
      </c>
      <c r="J100" s="59">
        <f>+IF(I100=0,0,I100/I$97)</f>
        <v>0</v>
      </c>
      <c r="K100" s="49">
        <f t="shared" si="8"/>
        <v>1810.0719299999998</v>
      </c>
      <c r="L100" s="88" t="str">
        <f t="shared" si="4"/>
        <v xml:space="preserve">  - </v>
      </c>
      <c r="M100" s="88">
        <v>0</v>
      </c>
      <c r="N100" s="6"/>
      <c r="O100" s="30"/>
    </row>
    <row r="101" spans="2:15" x14ac:dyDescent="0.25">
      <c r="B101" s="17"/>
      <c r="C101" s="23"/>
      <c r="D101" s="171" t="s">
        <v>61</v>
      </c>
      <c r="E101" s="171"/>
      <c r="F101" s="171"/>
      <c r="G101" s="76">
        <v>228.64792</v>
      </c>
      <c r="H101" s="59">
        <f>+IF(G101=0,0,G101/G$97)</f>
        <v>8.9424859558148891E-4</v>
      </c>
      <c r="I101" s="76">
        <v>428.64361999999994</v>
      </c>
      <c r="J101" s="59">
        <f>+IF(I101=0,0,I101/I$97)</f>
        <v>1.6794849146144616E-3</v>
      </c>
      <c r="K101" s="49">
        <f t="shared" si="8"/>
        <v>-199.99569999999994</v>
      </c>
      <c r="L101" s="88">
        <f t="shared" si="4"/>
        <v>-0.46657803981778612</v>
      </c>
      <c r="M101" s="88">
        <v>-0.48112137321298065</v>
      </c>
      <c r="N101" s="6"/>
      <c r="O101" s="30"/>
    </row>
    <row r="102" spans="2:15" x14ac:dyDescent="0.25">
      <c r="B102" s="17"/>
      <c r="C102" s="23"/>
      <c r="D102" s="164" t="s">
        <v>63</v>
      </c>
      <c r="E102" s="164"/>
      <c r="F102" s="164"/>
      <c r="G102" s="79">
        <f>+G97+G79</f>
        <v>1711566.7235999999</v>
      </c>
      <c r="H102" s="82"/>
      <c r="I102" s="79">
        <f>+I97+I79</f>
        <v>2048434.58244</v>
      </c>
      <c r="J102" s="82"/>
      <c r="K102" s="89">
        <f t="shared" si="8"/>
        <v>-336867.85884000012</v>
      </c>
      <c r="L102" s="90">
        <f>+G102/I102-1</f>
        <v>-0.16445136287376028</v>
      </c>
      <c r="M102" s="90">
        <v>-0.18723194429841017</v>
      </c>
      <c r="N102" s="6"/>
      <c r="O102" s="30"/>
    </row>
    <row r="103" spans="2:15" x14ac:dyDescent="0.25">
      <c r="B103" s="17"/>
      <c r="C103" s="23"/>
      <c r="D103" s="187" t="s">
        <v>64</v>
      </c>
      <c r="E103" s="187"/>
      <c r="F103" s="187"/>
      <c r="G103" s="187"/>
      <c r="H103" s="187"/>
      <c r="I103" s="187"/>
      <c r="J103" s="187"/>
      <c r="K103" s="187"/>
      <c r="L103" s="187"/>
      <c r="M103" s="187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ht="15" customHeight="1" x14ac:dyDescent="0.25">
      <c r="B108" s="107"/>
      <c r="C108" s="184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379.9 creciendo  8.8% y una participación respecto al total a nivel nacional de  4.3%</v>
      </c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32"/>
    </row>
    <row r="109" spans="2:15" x14ac:dyDescent="0.25">
      <c r="B109" s="98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30"/>
    </row>
    <row r="110" spans="2:15" x14ac:dyDescent="0.25">
      <c r="B110" s="98"/>
      <c r="C110" s="97"/>
      <c r="D110" s="97"/>
      <c r="E110" s="97"/>
      <c r="F110" s="211" t="s">
        <v>77</v>
      </c>
      <c r="G110" s="211"/>
      <c r="H110" s="211"/>
      <c r="I110" s="211"/>
      <c r="J110" s="211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9" t="s">
        <v>78</v>
      </c>
      <c r="G111" s="189"/>
      <c r="H111" s="189"/>
      <c r="I111" s="189"/>
      <c r="J111" s="189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90.771000000000001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75.021000000000001</v>
      </c>
      <c r="I114" s="59">
        <f>+H114/H113-1</f>
        <v>-0.17351356710843768</v>
      </c>
      <c r="J114" s="59">
        <f>+H114/G114</f>
        <v>4.2195509629694622E-2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78.715999999999994</v>
      </c>
      <c r="I115" s="59">
        <f t="shared" ref="I115:I132" si="9">+H115/H114-1</f>
        <v>4.925287586142546E-2</v>
      </c>
      <c r="J115" s="59">
        <f t="shared" ref="J115:J132" si="10">+H115/G115</f>
        <v>3.992207901544878E-2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85.527000000000001</v>
      </c>
      <c r="I116" s="59">
        <f t="shared" si="9"/>
        <v>8.6526246252350392E-2</v>
      </c>
      <c r="J116" s="59">
        <f t="shared" si="10"/>
        <v>3.920532290632886E-2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94.088999999999999</v>
      </c>
      <c r="I117" s="59">
        <f t="shared" si="9"/>
        <v>0.10010873759163763</v>
      </c>
      <c r="J117" s="59">
        <f t="shared" si="10"/>
        <v>3.8860835510648117E-2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103.499</v>
      </c>
      <c r="I118" s="59">
        <f t="shared" si="9"/>
        <v>0.10001169105846586</v>
      </c>
      <c r="J118" s="59">
        <f t="shared" si="10"/>
        <v>3.8683767424215525E-2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111.44799999999999</v>
      </c>
      <c r="I119" s="59">
        <f t="shared" si="9"/>
        <v>7.680267442197497E-2</v>
      </c>
      <c r="J119" s="59">
        <f t="shared" si="10"/>
        <v>3.8193544849519187E-2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125.209</v>
      </c>
      <c r="I120" s="59">
        <f t="shared" si="9"/>
        <v>0.12347462493719052</v>
      </c>
      <c r="J120" s="59">
        <f t="shared" si="10"/>
        <v>3.8134202032175393E-2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125.596</v>
      </c>
      <c r="I121" s="59">
        <f t="shared" si="9"/>
        <v>3.0908321286808871E-3</v>
      </c>
      <c r="J121" s="59">
        <f t="shared" si="10"/>
        <v>3.6069256326464738E-2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142.85400000000001</v>
      </c>
      <c r="I122" s="59">
        <f t="shared" si="9"/>
        <v>0.13740883467626364</v>
      </c>
      <c r="J122" s="59">
        <f t="shared" si="10"/>
        <v>3.6646896452648972E-2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159.61799999999999</v>
      </c>
      <c r="I123" s="59">
        <f t="shared" si="9"/>
        <v>0.11735058171279755</v>
      </c>
      <c r="J123" s="59">
        <f t="shared" si="10"/>
        <v>3.7042073750899254E-2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177.185</v>
      </c>
      <c r="I124" s="59">
        <f t="shared" si="9"/>
        <v>0.11005650991742799</v>
      </c>
      <c r="J124" s="59">
        <f t="shared" si="10"/>
        <v>3.7787076536184301E-2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197.75700000000001</v>
      </c>
      <c r="I125" s="59">
        <f t="shared" si="9"/>
        <v>0.1161046363969862</v>
      </c>
      <c r="J125" s="59">
        <f t="shared" si="10"/>
        <v>3.8648486332600533E-2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221.36600000000001</v>
      </c>
      <c r="I126" s="59">
        <f t="shared" si="9"/>
        <v>0.11938389033005148</v>
      </c>
      <c r="J126" s="59">
        <f t="shared" si="10"/>
        <v>3.9364809745762785E-2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248.376</v>
      </c>
      <c r="I127" s="59">
        <f t="shared" si="9"/>
        <v>0.12201512427382699</v>
      </c>
      <c r="J127" s="59">
        <f t="shared" si="10"/>
        <v>4.0274711750163693E-2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271.721</v>
      </c>
      <c r="I128" s="59">
        <f t="shared" si="9"/>
        <v>9.3990562695268398E-2</v>
      </c>
      <c r="J128" s="59">
        <f t="shared" si="10"/>
        <v>4.084802177510851E-2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295.41500000000002</v>
      </c>
      <c r="I129" s="59">
        <f t="shared" si="9"/>
        <v>8.7199737966517255E-2</v>
      </c>
      <c r="J129" s="59">
        <f t="shared" si="10"/>
        <v>4.153578427009768E-2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322.34800000000001</v>
      </c>
      <c r="I130" s="59">
        <f t="shared" si="9"/>
        <v>9.1170048914239299E-2</v>
      </c>
      <c r="J130" s="59">
        <f t="shared" si="10"/>
        <v>4.2024384593492545E-2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349.18099999999998</v>
      </c>
      <c r="I131" s="59">
        <f t="shared" si="9"/>
        <v>8.324233437154871E-2</v>
      </c>
      <c r="J131" s="59">
        <f t="shared" si="10"/>
        <v>4.2417712812571291E-2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379.91199999999998</v>
      </c>
      <c r="I132" s="59">
        <f t="shared" si="9"/>
        <v>8.8008797729544286E-2</v>
      </c>
      <c r="J132" s="59">
        <f t="shared" si="10"/>
        <v>4.2968003364042974E-2</v>
      </c>
      <c r="K132" s="125">
        <f>+H132/Norte!F150</f>
        <v>0.29025288410115363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5" t="s">
        <v>81</v>
      </c>
      <c r="G133" s="165"/>
      <c r="H133" s="165"/>
      <c r="I133" s="165"/>
      <c r="J133" s="165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C57:N57"/>
    <mergeCell ref="C58:N58"/>
    <mergeCell ref="C68:N68"/>
    <mergeCell ref="C73:N75"/>
    <mergeCell ref="D76:M76"/>
    <mergeCell ref="D77:F78"/>
    <mergeCell ref="G77:H77"/>
    <mergeCell ref="I77:J77"/>
    <mergeCell ref="K77:L77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P13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20" t="s">
        <v>117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2:15" ht="15" customHeight="1" x14ac:dyDescent="0.2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</row>
    <row r="4" spans="2:15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</row>
    <row r="7" spans="2:15" ht="15" customHeight="1" x14ac:dyDescent="0.25">
      <c r="B7" s="16"/>
      <c r="C7" s="184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503.2 millones por tributos internos,  Una reducción de -9.1% respecto del 2016. Mientras que en terminos reales (quitando la inflación del periodo) la recaudación habría disminuido en -11.6%  Es así que se recaudaron en el 2017:  S/ 209.1 millones por Impuesto a la Renta, S/ 237.0 millones por Impuesto a la producción y el Consumo y solo S/ 57.1 millones por otros conceptos.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32"/>
    </row>
    <row r="8" spans="2:15" x14ac:dyDescent="0.25">
      <c r="B8" s="17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32"/>
    </row>
    <row r="9" spans="2:15" ht="15" customHeight="1" x14ac:dyDescent="0.25">
      <c r="B9" s="17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30"/>
    </row>
    <row r="10" spans="2:15" x14ac:dyDescent="0.25">
      <c r="B10" s="17"/>
      <c r="C10" s="6"/>
      <c r="D10" s="188" t="s">
        <v>52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6"/>
      <c r="O10" s="30"/>
    </row>
    <row r="11" spans="2:15" ht="15" customHeight="1" x14ac:dyDescent="0.25">
      <c r="B11" s="17"/>
      <c r="C11" s="6"/>
      <c r="D11" s="175" t="s">
        <v>10</v>
      </c>
      <c r="E11" s="176"/>
      <c r="F11" s="177"/>
      <c r="G11" s="181">
        <v>2017</v>
      </c>
      <c r="H11" s="181"/>
      <c r="I11" s="181">
        <v>2016</v>
      </c>
      <c r="J11" s="181"/>
      <c r="K11" s="186" t="s">
        <v>53</v>
      </c>
      <c r="L11" s="186"/>
      <c r="M11" s="152" t="s">
        <v>54</v>
      </c>
      <c r="N11" s="6"/>
      <c r="O11" s="30"/>
    </row>
    <row r="12" spans="2:15" ht="15" customHeight="1" thickBot="1" x14ac:dyDescent="0.3">
      <c r="B12" s="17"/>
      <c r="C12" s="6"/>
      <c r="D12" s="196"/>
      <c r="E12" s="197"/>
      <c r="F12" s="198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2:15" ht="15.75" customHeight="1" thickTop="1" x14ac:dyDescent="0.25">
      <c r="B13" s="17"/>
      <c r="C13" s="6"/>
      <c r="D13" s="191" t="s">
        <v>47</v>
      </c>
      <c r="E13" s="192"/>
      <c r="F13" s="193"/>
      <c r="G13" s="51">
        <f>+G14+G17+G20</f>
        <v>503208.16244999995</v>
      </c>
      <c r="H13" s="43"/>
      <c r="I13" s="51">
        <f>+I14+I17+I20</f>
        <v>553727.48381999996</v>
      </c>
      <c r="J13" s="43"/>
      <c r="K13" s="51">
        <f>+G13-I13</f>
        <v>-50519.32137000002</v>
      </c>
      <c r="L13" s="56">
        <f>+IF(I13=0,"  - ",G13/I13-1)</f>
        <v>-9.1234989857253201E-2</v>
      </c>
      <c r="M13" s="56">
        <v>-0.1160117585449888</v>
      </c>
      <c r="N13" s="6"/>
      <c r="O13" s="30"/>
    </row>
    <row r="14" spans="2:15" x14ac:dyDescent="0.25">
      <c r="B14" s="17"/>
      <c r="C14" s="6"/>
      <c r="D14" s="194" t="s">
        <v>11</v>
      </c>
      <c r="E14" s="194"/>
      <c r="F14" s="194"/>
      <c r="G14" s="48">
        <v>209135.03281999993</v>
      </c>
      <c r="H14" s="53">
        <f t="shared" ref="H14:H20" si="0">+G14/G$13</f>
        <v>0.41560341907367238</v>
      </c>
      <c r="I14" s="48">
        <v>233847.15363999997</v>
      </c>
      <c r="J14" s="53">
        <f t="shared" ref="J14:J20" si="1">+I14/I$13</f>
        <v>0.4223145147623133</v>
      </c>
      <c r="K14" s="57">
        <f>+G14-I14</f>
        <v>-24712.12082000004</v>
      </c>
      <c r="L14" s="58">
        <f t="shared" ref="L14:L22" si="2">+IF(I14=0,"  - ",G14/I14-1)</f>
        <v>-0.10567638064153451</v>
      </c>
      <c r="M14" s="58">
        <v>-0.13005941608140326</v>
      </c>
      <c r="N14" s="6"/>
      <c r="O14" s="30"/>
    </row>
    <row r="15" spans="2:15" x14ac:dyDescent="0.25">
      <c r="B15" s="17"/>
      <c r="C15" s="6"/>
      <c r="D15" s="195" t="s">
        <v>12</v>
      </c>
      <c r="E15" s="195"/>
      <c r="F15" s="195"/>
      <c r="G15" s="49">
        <v>85792.60404999998</v>
      </c>
      <c r="H15" s="54">
        <f t="shared" si="0"/>
        <v>0.17049128065072783</v>
      </c>
      <c r="I15" s="49">
        <v>124161.21504</v>
      </c>
      <c r="J15" s="54">
        <f t="shared" si="1"/>
        <v>0.22422801588869851</v>
      </c>
      <c r="K15" s="49">
        <f t="shared" ref="K15:K22" si="3">+G15-I15</f>
        <v>-38368.610990000016</v>
      </c>
      <c r="L15" s="59">
        <f t="shared" si="2"/>
        <v>-0.30902251542592518</v>
      </c>
      <c r="M15" s="59">
        <v>-0.32786147721763859</v>
      </c>
      <c r="N15" s="6"/>
      <c r="O15" s="30"/>
    </row>
    <row r="16" spans="2:15" x14ac:dyDescent="0.25">
      <c r="B16" s="17"/>
      <c r="C16" s="6"/>
      <c r="D16" s="195" t="s">
        <v>13</v>
      </c>
      <c r="E16" s="195"/>
      <c r="F16" s="195"/>
      <c r="G16" s="49">
        <v>38569.887609999991</v>
      </c>
      <c r="H16" s="54">
        <f t="shared" si="0"/>
        <v>7.6647976897299228E-2</v>
      </c>
      <c r="I16" s="49">
        <v>37954.032709999992</v>
      </c>
      <c r="J16" s="54">
        <f t="shared" si="1"/>
        <v>6.854280096080205E-2</v>
      </c>
      <c r="K16" s="49">
        <f t="shared" si="3"/>
        <v>615.85489999999845</v>
      </c>
      <c r="L16" s="59">
        <f t="shared" si="2"/>
        <v>1.6226336334419056E-2</v>
      </c>
      <c r="M16" s="59">
        <v>-1.1480281535681258E-2</v>
      </c>
      <c r="N16" s="6"/>
      <c r="O16" s="30"/>
    </row>
    <row r="17" spans="2:15" x14ac:dyDescent="0.25">
      <c r="B17" s="17"/>
      <c r="C17" s="6"/>
      <c r="D17" s="194" t="s">
        <v>14</v>
      </c>
      <c r="E17" s="194"/>
      <c r="F17" s="194"/>
      <c r="G17" s="48">
        <v>236975.62714999996</v>
      </c>
      <c r="H17" s="53">
        <f t="shared" si="0"/>
        <v>0.47092961687310958</v>
      </c>
      <c r="I17" s="48">
        <v>246726.40012000001</v>
      </c>
      <c r="J17" s="53">
        <f t="shared" si="1"/>
        <v>0.44557369343112341</v>
      </c>
      <c r="K17" s="57">
        <f t="shared" si="3"/>
        <v>-9750.7729700000491</v>
      </c>
      <c r="L17" s="58">
        <f t="shared" si="2"/>
        <v>-3.9520590278371404E-2</v>
      </c>
      <c r="M17" s="58">
        <v>-6.5707311706243776E-2</v>
      </c>
      <c r="N17" s="6"/>
      <c r="O17" s="30"/>
    </row>
    <row r="18" spans="2:15" x14ac:dyDescent="0.25">
      <c r="B18" s="17"/>
      <c r="C18" s="6"/>
      <c r="D18" s="195" t="s">
        <v>15</v>
      </c>
      <c r="E18" s="195"/>
      <c r="F18" s="195"/>
      <c r="G18" s="50">
        <v>234379.18223999997</v>
      </c>
      <c r="H18" s="55">
        <f t="shared" si="0"/>
        <v>0.4657698338970972</v>
      </c>
      <c r="I18" s="50">
        <v>243261.99713999999</v>
      </c>
      <c r="J18" s="55">
        <f t="shared" si="1"/>
        <v>0.43931718083019533</v>
      </c>
      <c r="K18" s="60">
        <f t="shared" si="3"/>
        <v>-8882.8149000000267</v>
      </c>
      <c r="L18" s="61">
        <f t="shared" si="2"/>
        <v>-3.6515423717778162E-2</v>
      </c>
      <c r="M18" s="61">
        <v>-6.2784078666317411E-2</v>
      </c>
      <c r="N18" s="6"/>
      <c r="O18" s="30"/>
    </row>
    <row r="19" spans="2:15" x14ac:dyDescent="0.25">
      <c r="B19" s="17"/>
      <c r="C19" s="6"/>
      <c r="D19" s="195" t="s">
        <v>16</v>
      </c>
      <c r="E19" s="195"/>
      <c r="F19" s="195"/>
      <c r="G19" s="50">
        <v>2596.4449100000002</v>
      </c>
      <c r="H19" s="55">
        <f t="shared" si="0"/>
        <v>5.1597829760124166E-3</v>
      </c>
      <c r="I19" s="50">
        <v>3464.4029799999998</v>
      </c>
      <c r="J19" s="55">
        <f t="shared" si="1"/>
        <v>6.2565126009280266E-3</v>
      </c>
      <c r="K19" s="60">
        <f t="shared" si="3"/>
        <v>-867.95806999999968</v>
      </c>
      <c r="L19" s="61">
        <f t="shared" si="2"/>
        <v>-0.25053611690404443</v>
      </c>
      <c r="M19" s="61">
        <v>-0.27096966470136086</v>
      </c>
      <c r="N19" s="6"/>
      <c r="O19" s="30"/>
    </row>
    <row r="20" spans="2:15" x14ac:dyDescent="0.25">
      <c r="B20" s="17"/>
      <c r="C20" s="6"/>
      <c r="D20" s="194" t="s">
        <v>17</v>
      </c>
      <c r="E20" s="194"/>
      <c r="F20" s="194"/>
      <c r="G20" s="48">
        <v>57097.502479999996</v>
      </c>
      <c r="H20" s="53">
        <f t="shared" si="0"/>
        <v>0.11346696405321793</v>
      </c>
      <c r="I20" s="48">
        <v>73153.930059999999</v>
      </c>
      <c r="J20" s="53">
        <f t="shared" si="1"/>
        <v>0.13211179180656332</v>
      </c>
      <c r="K20" s="57">
        <f t="shared" si="3"/>
        <v>-16056.427580000003</v>
      </c>
      <c r="L20" s="58">
        <f t="shared" si="2"/>
        <v>-0.21948824303534631</v>
      </c>
      <c r="M20" s="58">
        <v>-0.24076828688005125</v>
      </c>
      <c r="N20" s="6"/>
      <c r="O20" s="30"/>
    </row>
    <row r="21" spans="2:15" ht="15" customHeight="1" x14ac:dyDescent="0.25">
      <c r="B21" s="17"/>
      <c r="C21" s="6"/>
      <c r="D21" s="216" t="s">
        <v>48</v>
      </c>
      <c r="E21" s="217"/>
      <c r="F21" s="218"/>
      <c r="G21" s="51">
        <v>13617.258830000001</v>
      </c>
      <c r="H21" s="46"/>
      <c r="I21" s="51">
        <v>334.27403000000004</v>
      </c>
      <c r="J21" s="46"/>
      <c r="K21" s="51">
        <f t="shared" si="3"/>
        <v>13282.9848</v>
      </c>
      <c r="L21" s="62">
        <f t="shared" si="2"/>
        <v>39.736813535888501</v>
      </c>
      <c r="M21" s="64">
        <v>38.626156110933742</v>
      </c>
      <c r="N21" s="6"/>
      <c r="O21" s="30"/>
    </row>
    <row r="22" spans="2:15" ht="15" customHeight="1" x14ac:dyDescent="0.25">
      <c r="B22" s="17"/>
      <c r="C22" s="6"/>
      <c r="D22" s="212" t="s">
        <v>49</v>
      </c>
      <c r="E22" s="213"/>
      <c r="F22" s="214"/>
      <c r="G22" s="52">
        <v>516825.42127999995</v>
      </c>
      <c r="H22" s="47"/>
      <c r="I22" s="52">
        <v>554061.75784999994</v>
      </c>
      <c r="J22" s="47"/>
      <c r="K22" s="52">
        <f t="shared" si="3"/>
        <v>-37236.336569999985</v>
      </c>
      <c r="L22" s="63">
        <f t="shared" si="2"/>
        <v>-6.7206112030711362E-2</v>
      </c>
      <c r="M22" s="63">
        <v>-9.263800931724786E-2</v>
      </c>
      <c r="N22" s="6"/>
      <c r="O22" s="30"/>
    </row>
    <row r="23" spans="2:15" x14ac:dyDescent="0.25"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2:15" x14ac:dyDescent="0.25">
      <c r="B24" s="17"/>
      <c r="C24" s="6"/>
      <c r="D24" s="215" t="s">
        <v>56</v>
      </c>
      <c r="E24" s="215"/>
      <c r="F24" s="215"/>
      <c r="G24" s="215"/>
      <c r="H24" s="215"/>
      <c r="I24" s="215"/>
      <c r="J24" s="215"/>
      <c r="K24" s="215"/>
      <c r="L24" s="215"/>
      <c r="M24" s="215"/>
      <c r="N24" s="6"/>
      <c r="O24" s="30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</row>
    <row r="29" spans="2:15" s="10" customFormat="1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2:15" x14ac:dyDescent="0.25">
      <c r="B30" s="98"/>
      <c r="C30" s="189" t="s">
        <v>70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33"/>
    </row>
    <row r="31" spans="2:15" x14ac:dyDescent="0.25">
      <c r="B31" s="98"/>
      <c r="C31" s="190" t="s">
        <v>69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33"/>
    </row>
    <row r="32" spans="2:15" ht="15" customHeight="1" x14ac:dyDescent="0.25"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</row>
    <row r="33" spans="2:15" x14ac:dyDescent="0.25">
      <c r="B33" s="17"/>
      <c r="C33" s="100" t="s">
        <v>35</v>
      </c>
      <c r="D33" s="99">
        <v>193197.35871999999</v>
      </c>
      <c r="E33" s="99">
        <v>242345.87523999999</v>
      </c>
      <c r="F33" s="99">
        <v>272892.93689000001</v>
      </c>
      <c r="G33" s="99">
        <v>318043.27494999993</v>
      </c>
      <c r="H33" s="99">
        <v>396496.13267999998</v>
      </c>
      <c r="I33" s="99">
        <v>439569.04829999991</v>
      </c>
      <c r="J33" s="99">
        <v>537187.85220999992</v>
      </c>
      <c r="K33" s="99">
        <v>582216.63755999994</v>
      </c>
      <c r="L33" s="99">
        <v>535171.68864999991</v>
      </c>
      <c r="M33" s="99">
        <v>553727.48381999996</v>
      </c>
      <c r="N33" s="99">
        <v>503208.16244999995</v>
      </c>
      <c r="O33" s="30"/>
    </row>
    <row r="34" spans="2:15" x14ac:dyDescent="0.25">
      <c r="B34" s="17"/>
      <c r="C34" s="101" t="s">
        <v>38</v>
      </c>
      <c r="D34" s="49">
        <v>80997.365170000005</v>
      </c>
      <c r="E34" s="49">
        <v>109758.0469</v>
      </c>
      <c r="F34" s="49">
        <v>114421.69772</v>
      </c>
      <c r="G34" s="49">
        <v>125942.80983</v>
      </c>
      <c r="H34" s="49">
        <v>163437.94893999997</v>
      </c>
      <c r="I34" s="49">
        <v>186410.71847999995</v>
      </c>
      <c r="J34" s="49">
        <v>228420.73348999996</v>
      </c>
      <c r="K34" s="49">
        <v>245133.49143999993</v>
      </c>
      <c r="L34" s="49">
        <v>217457.33947999994</v>
      </c>
      <c r="M34" s="49">
        <v>233847.15363999997</v>
      </c>
      <c r="N34" s="49">
        <v>209135.03281999993</v>
      </c>
      <c r="O34" s="30"/>
    </row>
    <row r="35" spans="2:15" x14ac:dyDescent="0.25">
      <c r="B35" s="17"/>
      <c r="C35" s="101" t="s">
        <v>65</v>
      </c>
      <c r="D35" s="49">
        <v>51020.822650000002</v>
      </c>
      <c r="E35" s="49">
        <v>67157.282980000004</v>
      </c>
      <c r="F35" s="49">
        <v>71373.768679999994</v>
      </c>
      <c r="G35" s="49">
        <v>75379.282299999992</v>
      </c>
      <c r="H35" s="49">
        <v>86451.225509999975</v>
      </c>
      <c r="I35" s="49">
        <v>102104.57226999995</v>
      </c>
      <c r="J35" s="49">
        <v>123275.15645999995</v>
      </c>
      <c r="K35" s="49">
        <v>117104.95210999995</v>
      </c>
      <c r="L35" s="49">
        <v>106531.61432999998</v>
      </c>
      <c r="M35" s="49">
        <v>124161.21504</v>
      </c>
      <c r="N35" s="49">
        <v>85792.60404999998</v>
      </c>
      <c r="O35" s="30"/>
    </row>
    <row r="36" spans="2:15" x14ac:dyDescent="0.25">
      <c r="B36" s="17"/>
      <c r="C36" s="101" t="s">
        <v>66</v>
      </c>
      <c r="D36" s="49">
        <v>9556.4691199999997</v>
      </c>
      <c r="E36" s="49">
        <v>12513.449339999999</v>
      </c>
      <c r="F36" s="49">
        <v>15526.545690000001</v>
      </c>
      <c r="G36" s="49">
        <v>18250.86203</v>
      </c>
      <c r="H36" s="49">
        <v>24919.87715</v>
      </c>
      <c r="I36" s="49">
        <v>30838.37684999999</v>
      </c>
      <c r="J36" s="49">
        <v>37933.441459999987</v>
      </c>
      <c r="K36" s="49">
        <v>40585.865359999989</v>
      </c>
      <c r="L36" s="49">
        <v>34606.860619999992</v>
      </c>
      <c r="M36" s="49">
        <v>37954.032709999992</v>
      </c>
      <c r="N36" s="49">
        <v>38569.887609999991</v>
      </c>
      <c r="O36" s="30"/>
    </row>
    <row r="37" spans="2:15" x14ac:dyDescent="0.25">
      <c r="B37" s="17"/>
      <c r="C37" s="101" t="s">
        <v>39</v>
      </c>
      <c r="D37" s="49">
        <v>87579.695399999997</v>
      </c>
      <c r="E37" s="49">
        <v>104676.19261</v>
      </c>
      <c r="F37" s="49">
        <v>123914.31246</v>
      </c>
      <c r="G37" s="49">
        <v>152790.01650999996</v>
      </c>
      <c r="H37" s="49">
        <v>187571.62965999998</v>
      </c>
      <c r="I37" s="49">
        <v>195744.56658000001</v>
      </c>
      <c r="J37" s="49">
        <v>238715.19054000004</v>
      </c>
      <c r="K37" s="49">
        <v>265700.02852000011</v>
      </c>
      <c r="L37" s="49">
        <v>231930.80995999998</v>
      </c>
      <c r="M37" s="49">
        <v>243261.99713999999</v>
      </c>
      <c r="N37" s="49">
        <v>234379.18223999997</v>
      </c>
      <c r="O37" s="30"/>
    </row>
    <row r="38" spans="2:15" x14ac:dyDescent="0.25">
      <c r="B38" s="17"/>
      <c r="C38" s="101" t="s">
        <v>40</v>
      </c>
      <c r="D38" s="49">
        <v>1042.08593</v>
      </c>
      <c r="E38" s="49">
        <v>1582.0319199999999</v>
      </c>
      <c r="F38" s="49">
        <v>2227.6699699999999</v>
      </c>
      <c r="G38" s="49">
        <v>3078.6730200000006</v>
      </c>
      <c r="H38" s="49">
        <v>2990.3189699999998</v>
      </c>
      <c r="I38" s="49">
        <v>3997.9940700000002</v>
      </c>
      <c r="J38" s="49">
        <v>3205.36688</v>
      </c>
      <c r="K38" s="49">
        <v>4318.0309100000004</v>
      </c>
      <c r="L38" s="49">
        <v>3376.8169699999999</v>
      </c>
      <c r="M38" s="49">
        <v>3464.4029799999998</v>
      </c>
      <c r="N38" s="49">
        <v>2596.4449100000002</v>
      </c>
      <c r="O38" s="30"/>
    </row>
    <row r="39" spans="2:15" x14ac:dyDescent="0.25">
      <c r="B39" s="24"/>
      <c r="C39" s="102" t="s">
        <v>48</v>
      </c>
      <c r="D39" s="99">
        <v>8535.6746100000018</v>
      </c>
      <c r="E39" s="99">
        <v>6232.3641500000003</v>
      </c>
      <c r="F39" s="99">
        <v>272.69236000000001</v>
      </c>
      <c r="G39" s="99">
        <v>295.87382999999994</v>
      </c>
      <c r="H39" s="99">
        <v>350.17806999999999</v>
      </c>
      <c r="I39" s="99">
        <v>492.38684000000001</v>
      </c>
      <c r="J39" s="99">
        <v>538.72358999999994</v>
      </c>
      <c r="K39" s="99">
        <v>434.71314000000001</v>
      </c>
      <c r="L39" s="99">
        <v>265.58998000000003</v>
      </c>
      <c r="M39" s="99">
        <v>334.27403000000004</v>
      </c>
      <c r="N39" s="99">
        <v>13617.258830000001</v>
      </c>
      <c r="O39" s="30"/>
    </row>
    <row r="40" spans="2:15" x14ac:dyDescent="0.25">
      <c r="B40" s="25"/>
      <c r="C40" s="103" t="s">
        <v>67</v>
      </c>
      <c r="D40" s="86">
        <v>201733.03333000001</v>
      </c>
      <c r="E40" s="86">
        <v>248578.23939</v>
      </c>
      <c r="F40" s="86">
        <v>273165.62925</v>
      </c>
      <c r="G40" s="86">
        <v>318339.14877999993</v>
      </c>
      <c r="H40" s="86">
        <v>396846.31075</v>
      </c>
      <c r="I40" s="86">
        <v>440061.4351399999</v>
      </c>
      <c r="J40" s="86">
        <v>537726.57579999988</v>
      </c>
      <c r="K40" s="86">
        <v>582651.35069999995</v>
      </c>
      <c r="L40" s="86">
        <v>535437.27862999996</v>
      </c>
      <c r="M40" s="86">
        <v>554061.75784999994</v>
      </c>
      <c r="N40" s="86">
        <v>516825.42127999995</v>
      </c>
      <c r="O40" s="30"/>
    </row>
    <row r="41" spans="2:15" x14ac:dyDescent="0.25">
      <c r="B41" s="25"/>
      <c r="C41" s="173" t="s">
        <v>68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30"/>
    </row>
    <row r="42" spans="2:15" x14ac:dyDescent="0.25"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</row>
    <row r="43" spans="2:15" x14ac:dyDescent="0.25"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</row>
    <row r="44" spans="2:15" x14ac:dyDescent="0.25">
      <c r="B44" s="26"/>
      <c r="C44" s="189" t="s">
        <v>71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34"/>
    </row>
    <row r="45" spans="2:15" x14ac:dyDescent="0.25">
      <c r="B45" s="26"/>
      <c r="C45" s="190" t="s">
        <v>72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34"/>
    </row>
    <row r="46" spans="2:15" x14ac:dyDescent="0.25"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</row>
    <row r="47" spans="2:15" x14ac:dyDescent="0.25">
      <c r="B47" s="26"/>
      <c r="C47" s="100" t="s">
        <v>35</v>
      </c>
      <c r="D47" s="104">
        <v>5.2108037316064726E-2</v>
      </c>
      <c r="E47" s="104">
        <v>0.25439538534908612</v>
      </c>
      <c r="F47" s="104">
        <v>0.12604737596523408</v>
      </c>
      <c r="G47" s="104">
        <v>0.16545073894015627</v>
      </c>
      <c r="H47" s="104">
        <v>0.24667353127442726</v>
      </c>
      <c r="I47" s="104">
        <v>0.10863388585624056</v>
      </c>
      <c r="J47" s="104">
        <v>0.22207842951530221</v>
      </c>
      <c r="K47" s="104">
        <v>8.3823163842500881E-2</v>
      </c>
      <c r="L47" s="104">
        <v>-8.0803168228169797E-2</v>
      </c>
      <c r="M47" s="104">
        <v>3.4672602388231777E-2</v>
      </c>
      <c r="N47" s="104">
        <v>-9.1234989857253201E-2</v>
      </c>
      <c r="O47" s="34"/>
    </row>
    <row r="48" spans="2:15" x14ac:dyDescent="0.25">
      <c r="B48" s="26"/>
      <c r="C48" s="101" t="s">
        <v>38</v>
      </c>
      <c r="D48" s="59">
        <v>0.22482891499312418</v>
      </c>
      <c r="E48" s="59">
        <v>0.35508169518398658</v>
      </c>
      <c r="F48" s="59">
        <v>4.2490286149579726E-2</v>
      </c>
      <c r="G48" s="59">
        <v>0.1006899245472932</v>
      </c>
      <c r="H48" s="59">
        <v>0.29771559933124903</v>
      </c>
      <c r="I48" s="59">
        <v>0.1405595804951858</v>
      </c>
      <c r="J48" s="59">
        <v>0.2253626580732655</v>
      </c>
      <c r="K48" s="59">
        <v>7.3166554080484225E-2</v>
      </c>
      <c r="L48" s="59">
        <v>-0.11290236922511321</v>
      </c>
      <c r="M48" s="59">
        <v>7.5370250547498463E-2</v>
      </c>
      <c r="N48" s="59">
        <v>-0.10567638064153451</v>
      </c>
      <c r="O48" s="34"/>
    </row>
    <row r="49" spans="2:15" x14ac:dyDescent="0.25">
      <c r="B49" s="26"/>
      <c r="C49" s="101" t="s">
        <v>65</v>
      </c>
      <c r="D49" s="59">
        <v>0.27626910573813013</v>
      </c>
      <c r="E49" s="59">
        <v>0.31627205309281692</v>
      </c>
      <c r="F49" s="59">
        <v>6.2785233602373314E-2</v>
      </c>
      <c r="G49" s="59">
        <v>5.6120248293998198E-2</v>
      </c>
      <c r="H49" s="59">
        <v>0.14688310729644583</v>
      </c>
      <c r="I49" s="59">
        <v>0.18106564328795227</v>
      </c>
      <c r="J49" s="59">
        <v>0.20734217596071636</v>
      </c>
      <c r="K49" s="59">
        <v>-5.0052293805054715E-2</v>
      </c>
      <c r="L49" s="59">
        <v>-9.0289416369583986E-2</v>
      </c>
      <c r="M49" s="59">
        <v>0.16548703237885132</v>
      </c>
      <c r="N49" s="59">
        <v>-0.30902251542592518</v>
      </c>
      <c r="O49" s="34"/>
    </row>
    <row r="50" spans="2:15" x14ac:dyDescent="0.25">
      <c r="B50" s="26"/>
      <c r="C50" s="101" t="s">
        <v>66</v>
      </c>
      <c r="D50" s="59">
        <v>0.19314990133443088</v>
      </c>
      <c r="E50" s="59">
        <v>0.30942183591757355</v>
      </c>
      <c r="F50" s="59">
        <v>0.24078863214545132</v>
      </c>
      <c r="G50" s="59">
        <v>0.17546184414699639</v>
      </c>
      <c r="H50" s="59">
        <v>0.3654082261450311</v>
      </c>
      <c r="I50" s="59">
        <v>0.23750115878881806</v>
      </c>
      <c r="J50" s="59">
        <v>0.23007256978896407</v>
      </c>
      <c r="K50" s="59">
        <v>6.9923102094412659E-2</v>
      </c>
      <c r="L50" s="59">
        <v>-0.14731741425162992</v>
      </c>
      <c r="M50" s="59">
        <v>9.6719899754952099E-2</v>
      </c>
      <c r="N50" s="59">
        <v>1.6226336334419056E-2</v>
      </c>
      <c r="O50" s="34"/>
    </row>
    <row r="51" spans="2:15" x14ac:dyDescent="0.25">
      <c r="B51" s="26"/>
      <c r="C51" s="101" t="s">
        <v>39</v>
      </c>
      <c r="D51" s="59">
        <v>-6.8211505144568085E-2</v>
      </c>
      <c r="E51" s="59">
        <v>0.19521074070782851</v>
      </c>
      <c r="F51" s="59">
        <v>0.1837869659787581</v>
      </c>
      <c r="G51" s="59">
        <v>0.23302961116231935</v>
      </c>
      <c r="H51" s="59">
        <v>0.22764323183199342</v>
      </c>
      <c r="I51" s="59">
        <v>4.3572351185595881E-2</v>
      </c>
      <c r="J51" s="59">
        <v>0.21952396794849527</v>
      </c>
      <c r="K51" s="59">
        <v>0.11304198077616001</v>
      </c>
      <c r="L51" s="59">
        <v>-0.12709527638405282</v>
      </c>
      <c r="M51" s="59">
        <v>4.8855894488335716E-2</v>
      </c>
      <c r="N51" s="59">
        <v>-3.6515423717778162E-2</v>
      </c>
      <c r="O51" s="34"/>
    </row>
    <row r="52" spans="2:15" x14ac:dyDescent="0.25">
      <c r="B52" s="26"/>
      <c r="C52" s="101" t="s">
        <v>40</v>
      </c>
      <c r="D52" s="59">
        <v>0.40043286471259587</v>
      </c>
      <c r="E52" s="59">
        <v>0.5181396029404215</v>
      </c>
      <c r="F52" s="59">
        <v>0.40810684148522114</v>
      </c>
      <c r="G52" s="59">
        <v>0.38201486820778974</v>
      </c>
      <c r="H52" s="59">
        <v>-2.8698744370066587E-2</v>
      </c>
      <c r="I52" s="59">
        <v>0.33697913503856092</v>
      </c>
      <c r="J52" s="59">
        <v>-0.19825621952460781</v>
      </c>
      <c r="K52" s="59">
        <v>0.34712532813092523</v>
      </c>
      <c r="L52" s="59">
        <v>-0.21797295100881997</v>
      </c>
      <c r="M52" s="59">
        <v>2.5937446648166995E-2</v>
      </c>
      <c r="N52" s="59">
        <v>-0.25053611690404443</v>
      </c>
      <c r="O52" s="35"/>
    </row>
    <row r="53" spans="2:15" x14ac:dyDescent="0.25">
      <c r="B53" s="26"/>
      <c r="C53" s="102" t="s">
        <v>48</v>
      </c>
      <c r="D53" s="104">
        <v>36.565152508731082</v>
      </c>
      <c r="E53" s="104">
        <v>-0.26984515755808558</v>
      </c>
      <c r="F53" s="104">
        <v>-0.95624575948438439</v>
      </c>
      <c r="G53" s="104">
        <v>8.5009605696323653E-2</v>
      </c>
      <c r="H53" s="104">
        <v>0.18353850355741175</v>
      </c>
      <c r="I53" s="104">
        <v>0.40610415723634552</v>
      </c>
      <c r="J53" s="104">
        <v>9.4106394070158306E-2</v>
      </c>
      <c r="K53" s="104">
        <v>-0.19306830428569122</v>
      </c>
      <c r="L53" s="104">
        <v>-0.38904542890053884</v>
      </c>
      <c r="M53" s="104">
        <v>0.25860934211448794</v>
      </c>
      <c r="N53" s="104">
        <v>39.736813535888501</v>
      </c>
      <c r="O53" s="35"/>
    </row>
    <row r="54" spans="2:15" x14ac:dyDescent="0.25">
      <c r="B54" s="26"/>
      <c r="C54" s="103" t="s">
        <v>67</v>
      </c>
      <c r="D54" s="86">
        <v>9.7233620577332536E-2</v>
      </c>
      <c r="E54" s="105">
        <v>0.2322138585175062</v>
      </c>
      <c r="F54" s="105">
        <v>9.8912076617552636E-2</v>
      </c>
      <c r="G54" s="105">
        <v>0.16537043717406097</v>
      </c>
      <c r="H54" s="105">
        <v>0.24661485171041697</v>
      </c>
      <c r="I54" s="105">
        <v>0.10889637428738497</v>
      </c>
      <c r="J54" s="105">
        <v>0.22193524099408779</v>
      </c>
      <c r="K54" s="105">
        <v>8.3545758981994567E-2</v>
      </c>
      <c r="L54" s="105">
        <v>-8.1033146174426252E-2</v>
      </c>
      <c r="M54" s="105">
        <v>3.4783680485702462E-2</v>
      </c>
      <c r="N54" s="105">
        <v>-6.7206112030711362E-2</v>
      </c>
      <c r="O54" s="35"/>
    </row>
    <row r="55" spans="2:15" x14ac:dyDescent="0.25">
      <c r="B55" s="26"/>
      <c r="C55" s="173" t="s">
        <v>68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35"/>
    </row>
    <row r="56" spans="2:15" ht="15" customHeight="1" x14ac:dyDescent="0.25"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</row>
    <row r="57" spans="2:15" x14ac:dyDescent="0.25">
      <c r="B57" s="26"/>
      <c r="C57" s="189" t="s">
        <v>71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34"/>
    </row>
    <row r="58" spans="2:15" x14ac:dyDescent="0.25">
      <c r="B58" s="26"/>
      <c r="C58" s="190" t="s">
        <v>74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34"/>
    </row>
    <row r="59" spans="2:15" x14ac:dyDescent="0.25"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</row>
    <row r="60" spans="2:15" x14ac:dyDescent="0.25">
      <c r="B60" s="26"/>
      <c r="C60" s="100" t="s">
        <v>35</v>
      </c>
      <c r="D60" s="104">
        <v>3.3738942643734227E-2</v>
      </c>
      <c r="E60" s="104">
        <v>0.18575646408485258</v>
      </c>
      <c r="F60" s="104">
        <v>9.3918026326853532E-2</v>
      </c>
      <c r="G60" s="104">
        <v>0.14791660503382942</v>
      </c>
      <c r="H60" s="104">
        <v>0.20603834907749596</v>
      </c>
      <c r="I60" s="104">
        <v>6.9534805006242761E-2</v>
      </c>
      <c r="J60" s="104">
        <v>0.18871458111770978</v>
      </c>
      <c r="K60" s="104">
        <v>4.9758876272701924E-2</v>
      </c>
      <c r="L60" s="104">
        <v>-0.11230984868519123</v>
      </c>
      <c r="M60" s="104">
        <v>-1.2052365642959417E-3</v>
      </c>
      <c r="N60" s="104">
        <v>-0.1160117585449888</v>
      </c>
      <c r="O60" s="34"/>
    </row>
    <row r="61" spans="2:15" x14ac:dyDescent="0.25">
      <c r="B61" s="26"/>
      <c r="C61" s="101" t="s">
        <v>38</v>
      </c>
      <c r="D61" s="59">
        <v>0.20344423062714267</v>
      </c>
      <c r="E61" s="59">
        <v>0.28093334700869921</v>
      </c>
      <c r="F61" s="59">
        <v>1.2745059071896492E-2</v>
      </c>
      <c r="G61" s="59">
        <v>8.4130113067051981E-2</v>
      </c>
      <c r="H61" s="59">
        <v>0.25541670672163508</v>
      </c>
      <c r="I61" s="59">
        <v>0.1003345505543245</v>
      </c>
      <c r="J61" s="59">
        <v>0.19190914726034491</v>
      </c>
      <c r="K61" s="59">
        <v>3.943720105680204E-2</v>
      </c>
      <c r="L61" s="59">
        <v>-0.14330880734689189</v>
      </c>
      <c r="M61" s="59">
        <v>3.8081198363814961E-2</v>
      </c>
      <c r="N61" s="59">
        <v>-0.13005941608140326</v>
      </c>
      <c r="O61" s="34"/>
    </row>
    <row r="62" spans="2:15" x14ac:dyDescent="0.25">
      <c r="B62" s="26"/>
      <c r="C62" s="101" t="s">
        <v>65</v>
      </c>
      <c r="D62" s="59">
        <v>0.25398631043653741</v>
      </c>
      <c r="E62" s="59">
        <v>0.24424731920924492</v>
      </c>
      <c r="F62" s="59">
        <v>3.2460933675251047E-2</v>
      </c>
      <c r="G62" s="59">
        <v>4.0230984821901572E-2</v>
      </c>
      <c r="H62" s="59">
        <v>0.10950058263826001</v>
      </c>
      <c r="I62" s="59">
        <v>0.13941205352742925</v>
      </c>
      <c r="J62" s="59">
        <v>0.17438064063703895</v>
      </c>
      <c r="K62" s="59">
        <v>-7.9908909643907622E-2</v>
      </c>
      <c r="L62" s="59">
        <v>-0.12147094319400253</v>
      </c>
      <c r="M62" s="59">
        <v>0.12507313144784171</v>
      </c>
      <c r="N62" s="59">
        <v>-0.32786147721763859</v>
      </c>
      <c r="O62" s="34"/>
    </row>
    <row r="63" spans="2:15" x14ac:dyDescent="0.25">
      <c r="B63" s="26"/>
      <c r="C63" s="101" t="s">
        <v>66</v>
      </c>
      <c r="D63" s="59">
        <v>0.17231831111884377</v>
      </c>
      <c r="E63" s="59">
        <v>0.23777193721182988</v>
      </c>
      <c r="F63" s="59">
        <v>0.20538538656232763</v>
      </c>
      <c r="G63" s="59">
        <v>0.15777709378526583</v>
      </c>
      <c r="H63" s="59">
        <v>0.32090290005065802</v>
      </c>
      <c r="I63" s="59">
        <v>0.19385721241775777</v>
      </c>
      <c r="J63" s="59">
        <v>0.19649047411875986</v>
      </c>
      <c r="K63" s="59">
        <v>3.6295689945273324E-2</v>
      </c>
      <c r="L63" s="59">
        <v>-0.17654423143795073</v>
      </c>
      <c r="M63" s="59">
        <v>5.8690536796449422E-2</v>
      </c>
      <c r="N63" s="59">
        <v>-1.1480281535681258E-2</v>
      </c>
      <c r="O63" s="34"/>
    </row>
    <row r="64" spans="2:15" x14ac:dyDescent="0.25">
      <c r="B64" s="26"/>
      <c r="C64" s="101" t="s">
        <v>39</v>
      </c>
      <c r="D64" s="59">
        <v>-8.4479901991199036E-2</v>
      </c>
      <c r="E64" s="59">
        <v>0.12981032798008196</v>
      </c>
      <c r="F64" s="59">
        <v>0.15001014082991682</v>
      </c>
      <c r="G64" s="59">
        <v>0.21447875732507615</v>
      </c>
      <c r="H64" s="59">
        <v>0.1876283400845713</v>
      </c>
      <c r="I64" s="59">
        <v>6.767847685944739E-3</v>
      </c>
      <c r="J64" s="59">
        <v>0.1862298586661626</v>
      </c>
      <c r="K64" s="59">
        <v>7.8059353189573688E-2</v>
      </c>
      <c r="L64" s="59">
        <v>-0.15701523394458883</v>
      </c>
      <c r="M64" s="59">
        <v>1.2486242117138557E-2</v>
      </c>
      <c r="N64" s="59">
        <v>-6.2784078666317411E-2</v>
      </c>
      <c r="O64" s="34"/>
    </row>
    <row r="65" spans="2:15" x14ac:dyDescent="0.25">
      <c r="B65" s="26"/>
      <c r="C65" s="101" t="s">
        <v>40</v>
      </c>
      <c r="D65" s="59">
        <v>0.37598225416524911</v>
      </c>
      <c r="E65" s="59">
        <v>0.43506893328442331</v>
      </c>
      <c r="F65" s="59">
        <v>0.36792952923004729</v>
      </c>
      <c r="G65" s="59">
        <v>0.36122254044134405</v>
      </c>
      <c r="H65" s="59">
        <v>-6.0358198509822492E-2</v>
      </c>
      <c r="I65" s="59">
        <v>0.28982681905530994</v>
      </c>
      <c r="J65" s="59">
        <v>-0.22014455115656595</v>
      </c>
      <c r="K65" s="59">
        <v>0.30478552021676242</v>
      </c>
      <c r="L65" s="59">
        <v>-0.24477795673737401</v>
      </c>
      <c r="M65" s="59">
        <v>-9.6374959967326923E-3</v>
      </c>
      <c r="N65" s="59">
        <v>-0.27096966470136086</v>
      </c>
      <c r="O65" s="35"/>
    </row>
    <row r="66" spans="2:15" x14ac:dyDescent="0.25">
      <c r="B66" s="26"/>
      <c r="C66" s="102" t="s">
        <v>48</v>
      </c>
      <c r="D66" s="104">
        <v>35.909290355473793</v>
      </c>
      <c r="E66" s="104">
        <v>-0.30979830257633068</v>
      </c>
      <c r="F66" s="104">
        <v>-0.95749419300653793</v>
      </c>
      <c r="G66" s="104">
        <v>6.868570363828308E-2</v>
      </c>
      <c r="H66" s="104">
        <v>0.14496120042017835</v>
      </c>
      <c r="I66" s="104">
        <v>0.35651395362747751</v>
      </c>
      <c r="J66" s="104">
        <v>6.4236298190083474E-2</v>
      </c>
      <c r="K66" s="104">
        <v>-0.21842996313282792</v>
      </c>
      <c r="L66" s="104">
        <v>-0.40998670043242924</v>
      </c>
      <c r="M66" s="104">
        <v>0.21496637411059849</v>
      </c>
      <c r="N66" s="104">
        <v>38.626156110933742</v>
      </c>
      <c r="O66" s="35"/>
    </row>
    <row r="67" spans="2:15" x14ac:dyDescent="0.25">
      <c r="B67" s="26"/>
      <c r="C67" s="103" t="s">
        <v>67</v>
      </c>
      <c r="D67" s="105">
        <v>7.8076663744776731E-2</v>
      </c>
      <c r="E67" s="105">
        <v>0.16478868221080045</v>
      </c>
      <c r="F67" s="105">
        <v>6.7556974616431731E-2</v>
      </c>
      <c r="G67" s="105">
        <v>0.14783751140281254</v>
      </c>
      <c r="H67" s="105">
        <v>0.20598158216721174</v>
      </c>
      <c r="I67" s="105">
        <v>6.9788036047258251E-2</v>
      </c>
      <c r="J67" s="105">
        <v>0.1885753017728613</v>
      </c>
      <c r="K67" s="105">
        <v>4.9490190176710636E-2</v>
      </c>
      <c r="L67" s="105">
        <v>-0.11253194383484266</v>
      </c>
      <c r="M67" s="105">
        <v>-1.0980101606683501E-3</v>
      </c>
      <c r="N67" s="105">
        <v>-9.263800931724786E-2</v>
      </c>
      <c r="O67" s="35"/>
    </row>
    <row r="68" spans="2:15" x14ac:dyDescent="0.25">
      <c r="B68" s="26"/>
      <c r="C68" s="173" t="s">
        <v>68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35"/>
    </row>
    <row r="69" spans="2:15" x14ac:dyDescent="0.25"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2:15" ht="15" customHeight="1" x14ac:dyDescent="0.25">
      <c r="B73" s="16"/>
      <c r="C73" s="184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17.0% del total de tributos internos recaudados por la suma de S/ 85.8 millones de soles. Mientras que los  Impuesto de    Quinta Categoría alcanzaron  una participación de 7.7% sumando S/ 38.6 millones de soles y el impuesto    Imp. General a las Ventas representó el 46.6%, sumando S/ 234.4 millones de soles. Los impuestos aduaneros fueron S/13.6 millones de soles.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32"/>
    </row>
    <row r="74" spans="2:15" x14ac:dyDescent="0.25">
      <c r="B74" s="17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32"/>
    </row>
    <row r="75" spans="2:15" x14ac:dyDescent="0.25">
      <c r="B75" s="17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30"/>
    </row>
    <row r="76" spans="2:15" x14ac:dyDescent="0.25">
      <c r="B76" s="17"/>
      <c r="C76" s="6"/>
      <c r="D76" s="174" t="s">
        <v>46</v>
      </c>
      <c r="E76" s="174"/>
      <c r="F76" s="174"/>
      <c r="G76" s="174"/>
      <c r="H76" s="174"/>
      <c r="I76" s="174"/>
      <c r="J76" s="174"/>
      <c r="K76" s="174"/>
      <c r="L76" s="174"/>
      <c r="M76" s="174"/>
      <c r="N76" s="6"/>
      <c r="O76" s="30"/>
    </row>
    <row r="77" spans="2:15" ht="15" customHeight="1" x14ac:dyDescent="0.25">
      <c r="B77" s="17"/>
      <c r="C77" s="6"/>
      <c r="D77" s="175" t="s">
        <v>20</v>
      </c>
      <c r="E77" s="176"/>
      <c r="F77" s="177"/>
      <c r="G77" s="181">
        <v>2017</v>
      </c>
      <c r="H77" s="181"/>
      <c r="I77" s="181">
        <v>2016</v>
      </c>
      <c r="J77" s="181"/>
      <c r="K77" s="186" t="s">
        <v>83</v>
      </c>
      <c r="L77" s="186"/>
      <c r="M77" s="152" t="s">
        <v>54</v>
      </c>
      <c r="N77" s="6"/>
      <c r="O77" s="30"/>
    </row>
    <row r="78" spans="2:15" x14ac:dyDescent="0.25">
      <c r="B78" s="17"/>
      <c r="C78" s="6"/>
      <c r="D78" s="178"/>
      <c r="E78" s="179"/>
      <c r="F78" s="180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2:15" x14ac:dyDescent="0.25">
      <c r="B79" s="17"/>
      <c r="C79" s="22"/>
      <c r="D79" s="172" t="s">
        <v>35</v>
      </c>
      <c r="E79" s="172"/>
      <c r="F79" s="172"/>
      <c r="G79" s="78">
        <f>+G96+G91+G80</f>
        <v>503208.16244999995</v>
      </c>
      <c r="H79" s="80"/>
      <c r="I79" s="78">
        <f>+I96+I91+I80</f>
        <v>553727.48381999996</v>
      </c>
      <c r="J79" s="80"/>
      <c r="K79" s="84">
        <f>+G79-I79</f>
        <v>-50519.32137000002</v>
      </c>
      <c r="L79" s="85">
        <f t="shared" ref="L79:L101" si="4">+IF(I79=0,"  - ",G79/I79-1)</f>
        <v>-9.1234989857253201E-2</v>
      </c>
      <c r="M79" s="85">
        <v>-0.1160117585449888</v>
      </c>
      <c r="N79" s="6"/>
      <c r="O79" s="30"/>
    </row>
    <row r="80" spans="2:15" x14ac:dyDescent="0.25">
      <c r="B80" s="17"/>
      <c r="C80" s="22"/>
      <c r="D80" s="170" t="s">
        <v>11</v>
      </c>
      <c r="E80" s="170"/>
      <c r="F80" s="170"/>
      <c r="G80" s="75">
        <v>209135.03281999993</v>
      </c>
      <c r="H80" s="81">
        <f t="shared" ref="H80:H96" si="5">+G80/G$79</f>
        <v>0.41560341907367238</v>
      </c>
      <c r="I80" s="75">
        <v>233847.15363999997</v>
      </c>
      <c r="J80" s="81">
        <f t="shared" ref="J80:J96" si="6">+I80/I$79</f>
        <v>0.4223145147623133</v>
      </c>
      <c r="K80" s="86">
        <f>+G80-I80</f>
        <v>-24712.12082000004</v>
      </c>
      <c r="L80" s="87">
        <f t="shared" si="4"/>
        <v>-0.10567638064153451</v>
      </c>
      <c r="M80" s="87">
        <v>-0.13005941608140326</v>
      </c>
      <c r="N80" s="6"/>
      <c r="O80" s="30"/>
    </row>
    <row r="81" spans="2:15" x14ac:dyDescent="0.25">
      <c r="B81" s="17"/>
      <c r="C81" s="23"/>
      <c r="D81" s="171" t="s">
        <v>21</v>
      </c>
      <c r="E81" s="171"/>
      <c r="F81" s="171"/>
      <c r="G81" s="76">
        <v>12816.3858</v>
      </c>
      <c r="H81" s="59">
        <f t="shared" si="5"/>
        <v>2.5469351962814135E-2</v>
      </c>
      <c r="I81" s="76">
        <v>12084.808289999997</v>
      </c>
      <c r="J81" s="59">
        <f t="shared" si="6"/>
        <v>2.1824468972770732E-2</v>
      </c>
      <c r="K81" s="49">
        <f t="shared" ref="K81:K96" si="7">+G81-I81</f>
        <v>731.5775100000028</v>
      </c>
      <c r="L81" s="88">
        <f t="shared" si="4"/>
        <v>6.053695618865329E-2</v>
      </c>
      <c r="M81" s="88">
        <v>3.1622243853773435E-2</v>
      </c>
      <c r="N81" s="6"/>
      <c r="O81" s="30"/>
    </row>
    <row r="82" spans="2:15" x14ac:dyDescent="0.25">
      <c r="B82" s="17"/>
      <c r="C82" s="23"/>
      <c r="D82" s="171" t="s">
        <v>22</v>
      </c>
      <c r="E82" s="171"/>
      <c r="F82" s="171"/>
      <c r="G82" s="76">
        <v>9610.47631</v>
      </c>
      <c r="H82" s="59">
        <f t="shared" si="5"/>
        <v>1.909841100988683E-2</v>
      </c>
      <c r="I82" s="76">
        <v>9661.0740900000001</v>
      </c>
      <c r="J82" s="59">
        <f t="shared" si="6"/>
        <v>1.744734435674232E-2</v>
      </c>
      <c r="K82" s="49">
        <f t="shared" si="7"/>
        <v>-50.597780000000057</v>
      </c>
      <c r="L82" s="88">
        <f t="shared" si="4"/>
        <v>-5.237283093851075E-3</v>
      </c>
      <c r="M82" s="88">
        <v>-3.2358712133131129E-2</v>
      </c>
      <c r="N82" s="6"/>
      <c r="O82" s="30"/>
    </row>
    <row r="83" spans="2:15" x14ac:dyDescent="0.25">
      <c r="B83" s="17"/>
      <c r="C83" s="23"/>
      <c r="D83" s="171" t="s">
        <v>23</v>
      </c>
      <c r="E83" s="171"/>
      <c r="F83" s="171"/>
      <c r="G83" s="76">
        <v>85792.60404999998</v>
      </c>
      <c r="H83" s="59">
        <f t="shared" si="5"/>
        <v>0.17049128065072783</v>
      </c>
      <c r="I83" s="76">
        <v>124161.21504</v>
      </c>
      <c r="J83" s="59">
        <f t="shared" si="6"/>
        <v>0.22422801588869851</v>
      </c>
      <c r="K83" s="49">
        <f t="shared" si="7"/>
        <v>-38368.610990000016</v>
      </c>
      <c r="L83" s="88">
        <f t="shared" si="4"/>
        <v>-0.30902251542592518</v>
      </c>
      <c r="M83" s="88">
        <v>-0.32786147721763859</v>
      </c>
      <c r="N83" s="6"/>
      <c r="O83" s="30"/>
    </row>
    <row r="84" spans="2:15" x14ac:dyDescent="0.25">
      <c r="B84" s="17"/>
      <c r="C84" s="23"/>
      <c r="D84" s="171" t="s">
        <v>24</v>
      </c>
      <c r="E84" s="171"/>
      <c r="F84" s="171"/>
      <c r="G84" s="76">
        <v>8635.0725999999995</v>
      </c>
      <c r="H84" s="59">
        <f t="shared" si="5"/>
        <v>1.7160040802911267E-2</v>
      </c>
      <c r="I84" s="76">
        <v>8999.0555100000001</v>
      </c>
      <c r="J84" s="59">
        <f t="shared" si="6"/>
        <v>1.6251776863084731E-2</v>
      </c>
      <c r="K84" s="49">
        <f t="shared" si="7"/>
        <v>-363.98291000000063</v>
      </c>
      <c r="L84" s="88">
        <f t="shared" si="4"/>
        <v>-4.0446790176539404E-2</v>
      </c>
      <c r="M84" s="88">
        <v>-6.6608259487110466E-2</v>
      </c>
      <c r="N84" s="6"/>
      <c r="O84" s="30"/>
    </row>
    <row r="85" spans="2:15" x14ac:dyDescent="0.25">
      <c r="B85" s="17"/>
      <c r="C85" s="23"/>
      <c r="D85" s="171" t="s">
        <v>25</v>
      </c>
      <c r="E85" s="171"/>
      <c r="F85" s="171"/>
      <c r="G85" s="76">
        <v>38569.887609999991</v>
      </c>
      <c r="H85" s="59">
        <f t="shared" si="5"/>
        <v>7.6647976897299228E-2</v>
      </c>
      <c r="I85" s="76">
        <v>37954.032709999992</v>
      </c>
      <c r="J85" s="59">
        <f t="shared" si="6"/>
        <v>6.854280096080205E-2</v>
      </c>
      <c r="K85" s="49">
        <f t="shared" si="7"/>
        <v>615.85489999999845</v>
      </c>
      <c r="L85" s="88">
        <f t="shared" si="4"/>
        <v>1.6226336334419056E-2</v>
      </c>
      <c r="M85" s="88">
        <v>-1.1480281535681258E-2</v>
      </c>
      <c r="N85" s="6"/>
      <c r="O85" s="30"/>
    </row>
    <row r="86" spans="2:15" x14ac:dyDescent="0.25">
      <c r="B86" s="17"/>
      <c r="C86" s="23"/>
      <c r="D86" s="171" t="s">
        <v>26</v>
      </c>
      <c r="E86" s="171"/>
      <c r="F86" s="171"/>
      <c r="G86" s="76">
        <v>1308.14222</v>
      </c>
      <c r="H86" s="59">
        <f t="shared" si="5"/>
        <v>2.5996045327066415E-3</v>
      </c>
      <c r="I86" s="76">
        <v>1085.3352399999999</v>
      </c>
      <c r="J86" s="59">
        <f t="shared" si="6"/>
        <v>1.9600530436246315E-3</v>
      </c>
      <c r="K86" s="49">
        <f t="shared" si="7"/>
        <v>222.80698000000007</v>
      </c>
      <c r="L86" s="88">
        <f t="shared" si="4"/>
        <v>0.20528862584430607</v>
      </c>
      <c r="M86" s="88">
        <v>0.17242737221856141</v>
      </c>
      <c r="N86" s="6"/>
      <c r="O86" s="30"/>
    </row>
    <row r="87" spans="2:15" x14ac:dyDescent="0.25">
      <c r="B87" s="17"/>
      <c r="C87" s="23"/>
      <c r="D87" s="171" t="s">
        <v>27</v>
      </c>
      <c r="E87" s="171"/>
      <c r="F87" s="171"/>
      <c r="G87" s="76">
        <v>21177.43116</v>
      </c>
      <c r="H87" s="59">
        <f t="shared" si="5"/>
        <v>4.2084832362202083E-2</v>
      </c>
      <c r="I87" s="76">
        <v>27897.728759999995</v>
      </c>
      <c r="J87" s="59">
        <f t="shared" si="6"/>
        <v>5.0381694200081824E-2</v>
      </c>
      <c r="K87" s="49">
        <f t="shared" si="7"/>
        <v>-6720.2975999999944</v>
      </c>
      <c r="L87" s="88">
        <f t="shared" si="4"/>
        <v>-0.24089049176059152</v>
      </c>
      <c r="M87" s="88">
        <v>-0.26158701999879264</v>
      </c>
      <c r="N87" s="6"/>
      <c r="O87" s="30"/>
    </row>
    <row r="88" spans="2:15" x14ac:dyDescent="0.25">
      <c r="B88" s="17"/>
      <c r="C88" s="23"/>
      <c r="D88" s="171" t="s">
        <v>28</v>
      </c>
      <c r="E88" s="171"/>
      <c r="F88" s="171"/>
      <c r="G88" s="76">
        <v>9742.3964699999997</v>
      </c>
      <c r="H88" s="59">
        <f t="shared" si="5"/>
        <v>1.9360569237523106E-2</v>
      </c>
      <c r="I88" s="76">
        <v>9776.5417500000003</v>
      </c>
      <c r="J88" s="59">
        <f t="shared" si="6"/>
        <v>1.7655872312052436E-2</v>
      </c>
      <c r="K88" s="49">
        <f t="shared" si="7"/>
        <v>-34.145280000000639</v>
      </c>
      <c r="L88" s="88">
        <f t="shared" si="4"/>
        <v>-3.4925724119165835E-3</v>
      </c>
      <c r="M88" s="88">
        <v>-3.0661569626149299E-2</v>
      </c>
      <c r="N88" s="6"/>
      <c r="O88" s="30"/>
    </row>
    <row r="89" spans="2:15" x14ac:dyDescent="0.25">
      <c r="B89" s="17"/>
      <c r="C89" s="23"/>
      <c r="D89" s="171" t="s">
        <v>57</v>
      </c>
      <c r="E89" s="171"/>
      <c r="F89" s="171"/>
      <c r="G89" s="76">
        <v>19643.643309999999</v>
      </c>
      <c r="H89" s="59">
        <f t="shared" si="5"/>
        <v>3.9036813739983488E-2</v>
      </c>
      <c r="I89" s="76">
        <v>0</v>
      </c>
      <c r="J89" s="59">
        <f t="shared" si="6"/>
        <v>0</v>
      </c>
      <c r="K89" s="49">
        <f t="shared" si="7"/>
        <v>19643.643309999999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1" t="s">
        <v>29</v>
      </c>
      <c r="E90" s="171"/>
      <c r="F90" s="171"/>
      <c r="G90" s="76">
        <v>1838.9932900000001</v>
      </c>
      <c r="H90" s="59">
        <f t="shared" si="5"/>
        <v>3.654537877617848E-3</v>
      </c>
      <c r="I90" s="76">
        <v>2227.3622500000001</v>
      </c>
      <c r="J90" s="59">
        <f t="shared" si="6"/>
        <v>4.0224881644560888E-3</v>
      </c>
      <c r="K90" s="49">
        <f t="shared" si="7"/>
        <v>-388.36896000000002</v>
      </c>
      <c r="L90" s="88">
        <f t="shared" si="4"/>
        <v>-0.17436272882868509</v>
      </c>
      <c r="M90" s="88">
        <v>-0.19687308459664288</v>
      </c>
      <c r="N90" s="6"/>
      <c r="O90" s="30"/>
    </row>
    <row r="91" spans="2:15" x14ac:dyDescent="0.25">
      <c r="B91" s="17"/>
      <c r="C91" s="22"/>
      <c r="D91" s="170" t="s">
        <v>30</v>
      </c>
      <c r="E91" s="170"/>
      <c r="F91" s="170"/>
      <c r="G91" s="75">
        <v>236975.62714999996</v>
      </c>
      <c r="H91" s="81">
        <f t="shared" si="5"/>
        <v>0.47092961687310958</v>
      </c>
      <c r="I91" s="75">
        <v>246726.40012000001</v>
      </c>
      <c r="J91" s="81">
        <f t="shared" si="6"/>
        <v>0.44557369343112341</v>
      </c>
      <c r="K91" s="86">
        <f t="shared" si="7"/>
        <v>-9750.7729700000491</v>
      </c>
      <c r="L91" s="87">
        <f t="shared" si="4"/>
        <v>-3.9520590278371404E-2</v>
      </c>
      <c r="M91" s="87">
        <v>-6.5707311706243776E-2</v>
      </c>
      <c r="N91" s="6"/>
      <c r="O91" s="30"/>
    </row>
    <row r="92" spans="2:15" x14ac:dyDescent="0.25">
      <c r="B92" s="17"/>
      <c r="C92" s="23"/>
      <c r="D92" s="171" t="s">
        <v>31</v>
      </c>
      <c r="E92" s="171"/>
      <c r="F92" s="171"/>
      <c r="G92" s="76">
        <v>234379.18223999997</v>
      </c>
      <c r="H92" s="59">
        <f t="shared" si="5"/>
        <v>0.4657698338970972</v>
      </c>
      <c r="I92" s="76">
        <v>243261.99713999999</v>
      </c>
      <c r="J92" s="59">
        <f t="shared" si="6"/>
        <v>0.43931718083019533</v>
      </c>
      <c r="K92" s="49">
        <f t="shared" si="7"/>
        <v>-8882.8149000000267</v>
      </c>
      <c r="L92" s="88">
        <f t="shared" si="4"/>
        <v>-3.6515423717778162E-2</v>
      </c>
      <c r="M92" s="88">
        <v>-6.2784078666317411E-2</v>
      </c>
      <c r="N92" s="6"/>
      <c r="O92" s="30"/>
    </row>
    <row r="93" spans="2:15" x14ac:dyDescent="0.25">
      <c r="B93" s="17"/>
      <c r="C93" s="23"/>
      <c r="D93" s="171" t="s">
        <v>32</v>
      </c>
      <c r="E93" s="171"/>
      <c r="F93" s="171"/>
      <c r="G93" s="76">
        <v>2596.4449100000002</v>
      </c>
      <c r="H93" s="59">
        <f t="shared" si="5"/>
        <v>5.1597829760124166E-3</v>
      </c>
      <c r="I93" s="76">
        <v>3464.4029799999998</v>
      </c>
      <c r="J93" s="59">
        <f t="shared" si="6"/>
        <v>6.2565126009280266E-3</v>
      </c>
      <c r="K93" s="49">
        <f t="shared" si="7"/>
        <v>-867.95806999999968</v>
      </c>
      <c r="L93" s="88">
        <f t="shared" si="4"/>
        <v>-0.25053611690404443</v>
      </c>
      <c r="M93" s="88">
        <v>-0.27096966470136086</v>
      </c>
      <c r="N93" s="6"/>
      <c r="O93" s="30"/>
    </row>
    <row r="94" spans="2:15" x14ac:dyDescent="0.25">
      <c r="B94" s="17"/>
      <c r="C94" s="23"/>
      <c r="D94" s="171" t="s">
        <v>33</v>
      </c>
      <c r="E94" s="171"/>
      <c r="F94" s="171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7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1" t="s">
        <v>34</v>
      </c>
      <c r="E95" s="171"/>
      <c r="F95" s="171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7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70" t="s">
        <v>17</v>
      </c>
      <c r="E96" s="170"/>
      <c r="F96" s="170"/>
      <c r="G96" s="77">
        <v>57097.502479999996</v>
      </c>
      <c r="H96" s="81">
        <f t="shared" si="5"/>
        <v>0.11346696405321793</v>
      </c>
      <c r="I96" s="77">
        <v>73153.930059999999</v>
      </c>
      <c r="J96" s="81">
        <f t="shared" si="6"/>
        <v>0.13211179180656332</v>
      </c>
      <c r="K96" s="86">
        <f t="shared" si="7"/>
        <v>-16056.427580000003</v>
      </c>
      <c r="L96" s="87">
        <f t="shared" si="4"/>
        <v>-0.21948824303534631</v>
      </c>
      <c r="M96" s="87">
        <v>-0.24076828688005125</v>
      </c>
      <c r="N96" s="6"/>
      <c r="O96" s="30"/>
    </row>
    <row r="97" spans="2:15" x14ac:dyDescent="0.25">
      <c r="B97" s="17"/>
      <c r="C97" s="23"/>
      <c r="D97" s="172" t="s">
        <v>62</v>
      </c>
      <c r="E97" s="172"/>
      <c r="F97" s="172"/>
      <c r="G97" s="78">
        <v>13617.258830000001</v>
      </c>
      <c r="H97" s="80"/>
      <c r="I97" s="78">
        <v>334.27403000000004</v>
      </c>
      <c r="J97" s="80"/>
      <c r="K97" s="84">
        <f>+G97-I97</f>
        <v>13282.9848</v>
      </c>
      <c r="L97" s="85">
        <f t="shared" si="4"/>
        <v>39.736813535888501</v>
      </c>
      <c r="M97" s="85">
        <v>38.626156110933742</v>
      </c>
      <c r="N97" s="6"/>
      <c r="O97" s="30"/>
    </row>
    <row r="98" spans="2:15" x14ac:dyDescent="0.25">
      <c r="B98" s="17"/>
      <c r="C98" s="23"/>
      <c r="D98" s="171" t="s">
        <v>58</v>
      </c>
      <c r="E98" s="171"/>
      <c r="F98" s="171"/>
      <c r="G98" s="76">
        <v>9.9343569384835462</v>
      </c>
      <c r="H98" s="59">
        <f>+IF(G98=0,0,G98/G$97)</f>
        <v>7.2954161057710808E-4</v>
      </c>
      <c r="I98" s="76">
        <v>9.0360700000000023</v>
      </c>
      <c r="J98" s="59">
        <f>+IF(I98=0,0,I98/I$97)</f>
        <v>2.7031923479068957E-2</v>
      </c>
      <c r="K98" s="49">
        <f t="shared" ref="K98:K102" si="8">+G98-I98</f>
        <v>0.89828693848354391</v>
      </c>
      <c r="L98" s="88">
        <f t="shared" si="4"/>
        <v>9.9411241666293337E-2</v>
      </c>
      <c r="M98" s="88">
        <v>6.9436652280217448E-2</v>
      </c>
      <c r="N98" s="6"/>
      <c r="O98" s="30"/>
    </row>
    <row r="99" spans="2:15" x14ac:dyDescent="0.25">
      <c r="B99" s="17"/>
      <c r="C99" s="23"/>
      <c r="D99" s="171" t="s">
        <v>59</v>
      </c>
      <c r="E99" s="171"/>
      <c r="F99" s="171"/>
      <c r="G99" s="76">
        <v>7038.9518430615162</v>
      </c>
      <c r="H99" s="59">
        <f>+IF(G99=0,0,G99/G$97)</f>
        <v>0.51691400824034395</v>
      </c>
      <c r="I99" s="76">
        <v>16.36703</v>
      </c>
      <c r="J99" s="59">
        <f>+IF(I99=0,0,I99/I$97)</f>
        <v>4.8962912254954409E-2</v>
      </c>
      <c r="K99" s="49">
        <f t="shared" si="8"/>
        <v>7022.5848130615159</v>
      </c>
      <c r="L99" s="88">
        <f t="shared" si="4"/>
        <v>429.06897665987759</v>
      </c>
      <c r="M99" s="88">
        <v>417.3434816908325</v>
      </c>
      <c r="N99" s="6"/>
      <c r="O99" s="30"/>
    </row>
    <row r="100" spans="2:15" x14ac:dyDescent="0.25">
      <c r="B100" s="17"/>
      <c r="C100" s="23"/>
      <c r="D100" s="171" t="s">
        <v>60</v>
      </c>
      <c r="E100" s="171"/>
      <c r="F100" s="171"/>
      <c r="G100" s="76">
        <v>6468.0029999999997</v>
      </c>
      <c r="H100" s="59">
        <f>+IF(G100=0,0,G100/G$97)</f>
        <v>0.47498568403138736</v>
      </c>
      <c r="I100" s="76">
        <v>0</v>
      </c>
      <c r="J100" s="59">
        <f>+IF(I100=0,0,I100/I$97)</f>
        <v>0</v>
      </c>
      <c r="K100" s="49">
        <f t="shared" si="8"/>
        <v>6468.0029999999997</v>
      </c>
      <c r="L100" s="88" t="str">
        <f t="shared" si="4"/>
        <v xml:space="preserve">  - </v>
      </c>
      <c r="M100" s="88">
        <v>0</v>
      </c>
      <c r="N100" s="6"/>
      <c r="O100" s="30"/>
    </row>
    <row r="101" spans="2:15" x14ac:dyDescent="0.25">
      <c r="B101" s="17"/>
      <c r="C101" s="23"/>
      <c r="D101" s="171" t="s">
        <v>61</v>
      </c>
      <c r="E101" s="171"/>
      <c r="F101" s="171"/>
      <c r="G101" s="76">
        <v>100.36962999999997</v>
      </c>
      <c r="H101" s="59">
        <f>+IF(G101=0,0,G101/G$97)</f>
        <v>7.3707661176915422E-3</v>
      </c>
      <c r="I101" s="76">
        <v>308.87093000000004</v>
      </c>
      <c r="J101" s="59">
        <f>+IF(I101=0,0,I101/I$97)</f>
        <v>0.92400516426597668</v>
      </c>
      <c r="K101" s="49">
        <f t="shared" si="8"/>
        <v>-208.50130000000007</v>
      </c>
      <c r="L101" s="88">
        <f t="shared" si="4"/>
        <v>-0.67504345585387404</v>
      </c>
      <c r="M101" s="88">
        <v>-0.68390314239331274</v>
      </c>
      <c r="N101" s="6"/>
      <c r="O101" s="30"/>
    </row>
    <row r="102" spans="2:15" x14ac:dyDescent="0.25">
      <c r="B102" s="17"/>
      <c r="C102" s="23"/>
      <c r="D102" s="164" t="s">
        <v>63</v>
      </c>
      <c r="E102" s="164"/>
      <c r="F102" s="164"/>
      <c r="G102" s="79">
        <f>+G97+G79</f>
        <v>516825.42127999995</v>
      </c>
      <c r="H102" s="82"/>
      <c r="I102" s="79">
        <f>+I97+I79</f>
        <v>554061.75784999994</v>
      </c>
      <c r="J102" s="82"/>
      <c r="K102" s="89">
        <f t="shared" si="8"/>
        <v>-37236.336569999985</v>
      </c>
      <c r="L102" s="90">
        <f>+G102/I102-1</f>
        <v>-6.7206112030711362E-2</v>
      </c>
      <c r="M102" s="90">
        <v>-9.263800931724786E-2</v>
      </c>
      <c r="N102" s="6"/>
      <c r="O102" s="30"/>
    </row>
    <row r="103" spans="2:15" x14ac:dyDescent="0.25">
      <c r="B103" s="17"/>
      <c r="C103" s="23"/>
      <c r="D103" s="187" t="s">
        <v>64</v>
      </c>
      <c r="E103" s="187"/>
      <c r="F103" s="187"/>
      <c r="G103" s="187"/>
      <c r="H103" s="187"/>
      <c r="I103" s="187"/>
      <c r="J103" s="187"/>
      <c r="K103" s="187"/>
      <c r="L103" s="187"/>
      <c r="M103" s="187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ht="15" customHeight="1" x14ac:dyDescent="0.25">
      <c r="B108" s="107"/>
      <c r="C108" s="184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275.1 creciendo  7.9% y una participación respecto al total a nivel nacional de  3.1%</v>
      </c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32"/>
    </row>
    <row r="109" spans="2:15" x14ac:dyDescent="0.25">
      <c r="B109" s="98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30"/>
    </row>
    <row r="110" spans="2:15" x14ac:dyDescent="0.25">
      <c r="B110" s="98"/>
      <c r="C110" s="97"/>
      <c r="D110" s="97"/>
      <c r="E110" s="97"/>
      <c r="F110" s="211" t="s">
        <v>77</v>
      </c>
      <c r="G110" s="211"/>
      <c r="H110" s="211"/>
      <c r="I110" s="211"/>
      <c r="J110" s="211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9" t="s">
        <v>78</v>
      </c>
      <c r="G111" s="189"/>
      <c r="H111" s="189"/>
      <c r="I111" s="189"/>
      <c r="J111" s="189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60.097999999999999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53.487000000000002</v>
      </c>
      <c r="I114" s="59">
        <f>+H114/H113-1</f>
        <v>-0.11000366068754364</v>
      </c>
      <c r="J114" s="59">
        <f>+H114/G114</f>
        <v>3.0083726204175848E-2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60.732999999999997</v>
      </c>
      <c r="I115" s="59">
        <f t="shared" ref="I115:I132" si="9">+H115/H114-1</f>
        <v>0.13547217080785967</v>
      </c>
      <c r="J115" s="59">
        <f t="shared" ref="J115:J132" si="10">+H115/G115</f>
        <v>3.0801712801022039E-2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67.793000000000006</v>
      </c>
      <c r="I116" s="59">
        <f t="shared" si="9"/>
        <v>0.11624652166038252</v>
      </c>
      <c r="J116" s="59">
        <f t="shared" si="10"/>
        <v>3.1076109951111961E-2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77.459999999999994</v>
      </c>
      <c r="I117" s="59">
        <f t="shared" si="9"/>
        <v>0.14259584322865182</v>
      </c>
      <c r="J117" s="59">
        <f t="shared" si="10"/>
        <v>3.1992691161079431E-2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77.608000000000004</v>
      </c>
      <c r="I118" s="59">
        <f t="shared" si="9"/>
        <v>1.9106635682935025E-3</v>
      </c>
      <c r="J118" s="59">
        <f t="shared" si="10"/>
        <v>2.9006751971115845E-2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80.539000000000001</v>
      </c>
      <c r="I119" s="59">
        <f t="shared" si="9"/>
        <v>3.7766725079888541E-2</v>
      </c>
      <c r="J119" s="59">
        <f t="shared" si="10"/>
        <v>2.7600943118184496E-2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94.820999999999998</v>
      </c>
      <c r="I120" s="59">
        <f t="shared" si="9"/>
        <v>0.17733023752467747</v>
      </c>
      <c r="J120" s="59">
        <f t="shared" si="10"/>
        <v>2.887909951275789E-2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98.912000000000006</v>
      </c>
      <c r="I121" s="59">
        <f t="shared" si="9"/>
        <v>4.3144451123696248E-2</v>
      </c>
      <c r="J121" s="59">
        <f t="shared" si="10"/>
        <v>2.8406018358572569E-2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111.895</v>
      </c>
      <c r="I122" s="59">
        <f t="shared" si="9"/>
        <v>0.13125808799741168</v>
      </c>
      <c r="J122" s="59">
        <f t="shared" si="10"/>
        <v>2.8704862856966946E-2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126.117</v>
      </c>
      <c r="I123" s="59">
        <f t="shared" si="9"/>
        <v>0.12710130032619871</v>
      </c>
      <c r="J123" s="59">
        <f t="shared" si="10"/>
        <v>2.9267596481863962E-2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139.74100000000001</v>
      </c>
      <c r="I124" s="59">
        <f t="shared" si="9"/>
        <v>0.10802667364431451</v>
      </c>
      <c r="J124" s="59">
        <f t="shared" si="10"/>
        <v>2.9801641573738921E-2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155.90799999999999</v>
      </c>
      <c r="I125" s="59">
        <f t="shared" si="9"/>
        <v>0.1156926027436469</v>
      </c>
      <c r="J125" s="59">
        <f t="shared" si="10"/>
        <v>3.0469759387243348E-2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172.91300000000001</v>
      </c>
      <c r="I126" s="59">
        <f t="shared" si="9"/>
        <v>0.1090707340226289</v>
      </c>
      <c r="J126" s="59">
        <f t="shared" si="10"/>
        <v>3.0748567293844044E-2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189.119</v>
      </c>
      <c r="I127" s="59">
        <f t="shared" si="9"/>
        <v>9.3723433171594817E-2</v>
      </c>
      <c r="J127" s="59">
        <f t="shared" si="10"/>
        <v>3.0666059568876247E-2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204.18</v>
      </c>
      <c r="I128" s="59">
        <f t="shared" si="9"/>
        <v>7.9637688439553989E-2</v>
      </c>
      <c r="J128" s="59">
        <f t="shared" si="10"/>
        <v>3.0694532575846756E-2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218.184</v>
      </c>
      <c r="I129" s="59">
        <f t="shared" si="9"/>
        <v>6.8586541287099623E-2</v>
      </c>
      <c r="J129" s="59">
        <f t="shared" si="10"/>
        <v>3.0676991876468669E-2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235.501</v>
      </c>
      <c r="I130" s="59">
        <f t="shared" si="9"/>
        <v>7.9368789645436921E-2</v>
      </c>
      <c r="J130" s="59">
        <f t="shared" si="10"/>
        <v>3.0702174656433694E-2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255.08500000000001</v>
      </c>
      <c r="I131" s="59">
        <f t="shared" si="9"/>
        <v>8.31588825525158E-2</v>
      </c>
      <c r="J131" s="59">
        <f t="shared" si="10"/>
        <v>3.098714498439133E-2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275.14499999999998</v>
      </c>
      <c r="I132" s="59">
        <f t="shared" si="9"/>
        <v>7.8640453182272418E-2</v>
      </c>
      <c r="J132" s="59">
        <f t="shared" si="10"/>
        <v>3.1118867752531122E-2</v>
      </c>
      <c r="K132" s="125">
        <f>+H132/Norte!F150</f>
        <v>0.21021086408434561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5" t="s">
        <v>81</v>
      </c>
      <c r="G133" s="165"/>
      <c r="H133" s="165"/>
      <c r="I133" s="165"/>
      <c r="J133" s="165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C57:N57"/>
    <mergeCell ref="C58:N58"/>
    <mergeCell ref="C68:N68"/>
    <mergeCell ref="C73:N75"/>
    <mergeCell ref="D76:M76"/>
    <mergeCell ref="D77:F78"/>
    <mergeCell ref="G77:H77"/>
    <mergeCell ref="I77:J77"/>
    <mergeCell ref="K77:L77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13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20" t="s">
        <v>118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2:15" ht="15" customHeight="1" x14ac:dyDescent="0.2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</row>
    <row r="4" spans="2:15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</row>
    <row r="7" spans="2:15" ht="15" customHeight="1" x14ac:dyDescent="0.25">
      <c r="B7" s="16"/>
      <c r="C7" s="184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898.6 millones por tributos internos,  Un aumento en 0.4% respecto del 2016. Mientras que en terminos reales (quitando la inflación del periodo) la recaudación habría disminuido en -2.4%  Es así que se recaudaron en el 2017:  S/ 412.9 millones por Impuesto a la Renta, S/ 371.2 millones por Impuesto a la producción y el Consumo y solo S/ 114.5 millones por otros conceptos.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32"/>
    </row>
    <row r="8" spans="2:15" x14ac:dyDescent="0.25">
      <c r="B8" s="17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32"/>
    </row>
    <row r="9" spans="2:15" ht="15" customHeight="1" x14ac:dyDescent="0.25">
      <c r="B9" s="17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30"/>
    </row>
    <row r="10" spans="2:15" x14ac:dyDescent="0.25">
      <c r="B10" s="17"/>
      <c r="C10" s="6"/>
      <c r="D10" s="188" t="s">
        <v>52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6"/>
      <c r="O10" s="30"/>
    </row>
    <row r="11" spans="2:15" ht="15" customHeight="1" x14ac:dyDescent="0.25">
      <c r="B11" s="17"/>
      <c r="C11" s="6"/>
      <c r="D11" s="175" t="s">
        <v>10</v>
      </c>
      <c r="E11" s="176"/>
      <c r="F11" s="177"/>
      <c r="G11" s="181">
        <v>2017</v>
      </c>
      <c r="H11" s="181"/>
      <c r="I11" s="181">
        <v>2016</v>
      </c>
      <c r="J11" s="181"/>
      <c r="K11" s="186" t="s">
        <v>53</v>
      </c>
      <c r="L11" s="186"/>
      <c r="M11" s="152" t="s">
        <v>54</v>
      </c>
      <c r="N11" s="6"/>
      <c r="O11" s="30"/>
    </row>
    <row r="12" spans="2:15" ht="15" customHeight="1" thickBot="1" x14ac:dyDescent="0.3">
      <c r="B12" s="17"/>
      <c r="C12" s="6"/>
      <c r="D12" s="196"/>
      <c r="E12" s="197"/>
      <c r="F12" s="198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2:15" ht="15.75" customHeight="1" thickTop="1" x14ac:dyDescent="0.25">
      <c r="B13" s="17"/>
      <c r="C13" s="6"/>
      <c r="D13" s="191" t="s">
        <v>47</v>
      </c>
      <c r="E13" s="192"/>
      <c r="F13" s="193"/>
      <c r="G13" s="51">
        <f>+G14+G17+G20</f>
        <v>898585.61841999996</v>
      </c>
      <c r="H13" s="43"/>
      <c r="I13" s="51">
        <f>+I14+I17+I20</f>
        <v>895360.19112999993</v>
      </c>
      <c r="J13" s="43"/>
      <c r="K13" s="51">
        <f>+G13-I13</f>
        <v>3225.4272900000215</v>
      </c>
      <c r="L13" s="56">
        <f>+IF(I13=0,"  - ",G13/I13-1)</f>
        <v>3.602379603151018E-3</v>
      </c>
      <c r="M13" s="56">
        <v>-2.3760055939985092E-2</v>
      </c>
      <c r="N13" s="6"/>
      <c r="O13" s="30"/>
    </row>
    <row r="14" spans="2:15" x14ac:dyDescent="0.25">
      <c r="B14" s="17"/>
      <c r="C14" s="6"/>
      <c r="D14" s="194" t="s">
        <v>11</v>
      </c>
      <c r="E14" s="194"/>
      <c r="F14" s="194"/>
      <c r="G14" s="48">
        <v>412874.90995999996</v>
      </c>
      <c r="H14" s="53">
        <f t="shared" ref="H14:H20" si="0">+G14/G$13</f>
        <v>0.45947197628865427</v>
      </c>
      <c r="I14" s="48">
        <v>424281.69355999999</v>
      </c>
      <c r="J14" s="53">
        <f t="shared" ref="J14:J20" si="1">+I14/I$13</f>
        <v>0.47386705123055589</v>
      </c>
      <c r="K14" s="57">
        <f>+G14-I14</f>
        <v>-11406.783600000024</v>
      </c>
      <c r="L14" s="58">
        <f t="shared" ref="L14:L22" si="2">+IF(I14=0,"  - ",G14/I14-1)</f>
        <v>-2.688492992542213E-2</v>
      </c>
      <c r="M14" s="58">
        <v>-5.3416152770368819E-2</v>
      </c>
      <c r="N14" s="6"/>
      <c r="O14" s="30"/>
    </row>
    <row r="15" spans="2:15" x14ac:dyDescent="0.25">
      <c r="B15" s="17"/>
      <c r="C15" s="6"/>
      <c r="D15" s="195" t="s">
        <v>12</v>
      </c>
      <c r="E15" s="195"/>
      <c r="F15" s="195"/>
      <c r="G15" s="49">
        <v>191870.78150999997</v>
      </c>
      <c r="H15" s="54">
        <f t="shared" si="0"/>
        <v>0.21352531976571135</v>
      </c>
      <c r="I15" s="49">
        <v>219576.73048999999</v>
      </c>
      <c r="J15" s="54">
        <f t="shared" si="1"/>
        <v>0.24523843327552969</v>
      </c>
      <c r="K15" s="49">
        <f t="shared" ref="K15:K22" si="3">+G15-I15</f>
        <v>-27705.948980000016</v>
      </c>
      <c r="L15" s="59">
        <f t="shared" si="2"/>
        <v>-0.12617889390270254</v>
      </c>
      <c r="M15" s="59">
        <v>-0.15000294432122951</v>
      </c>
      <c r="N15" s="6"/>
      <c r="O15" s="30"/>
    </row>
    <row r="16" spans="2:15" x14ac:dyDescent="0.25">
      <c r="B16" s="17"/>
      <c r="C16" s="6"/>
      <c r="D16" s="195" t="s">
        <v>13</v>
      </c>
      <c r="E16" s="195"/>
      <c r="F16" s="195"/>
      <c r="G16" s="49">
        <v>80903.677999999985</v>
      </c>
      <c r="H16" s="54">
        <f t="shared" si="0"/>
        <v>9.003446788104004E-2</v>
      </c>
      <c r="I16" s="49">
        <v>77960.084080000001</v>
      </c>
      <c r="J16" s="54">
        <f t="shared" si="1"/>
        <v>8.7071197549680596E-2</v>
      </c>
      <c r="K16" s="49">
        <f t="shared" si="3"/>
        <v>2943.5939199999848</v>
      </c>
      <c r="L16" s="59">
        <f t="shared" si="2"/>
        <v>3.7757705814931652E-2</v>
      </c>
      <c r="M16" s="59">
        <v>9.4640519617170682E-3</v>
      </c>
      <c r="N16" s="6"/>
      <c r="O16" s="30"/>
    </row>
    <row r="17" spans="2:15" x14ac:dyDescent="0.25">
      <c r="B17" s="17"/>
      <c r="C17" s="6"/>
      <c r="D17" s="194" t="s">
        <v>14</v>
      </c>
      <c r="E17" s="194"/>
      <c r="F17" s="194"/>
      <c r="G17" s="48">
        <v>371239.15947000007</v>
      </c>
      <c r="H17" s="53">
        <f t="shared" si="0"/>
        <v>0.41313721459593011</v>
      </c>
      <c r="I17" s="48">
        <v>355292.12572999991</v>
      </c>
      <c r="J17" s="53">
        <f t="shared" si="1"/>
        <v>0.39681474478064438</v>
      </c>
      <c r="K17" s="57">
        <f t="shared" si="3"/>
        <v>15947.033740000159</v>
      </c>
      <c r="L17" s="58">
        <f t="shared" si="2"/>
        <v>4.4884286999703704E-2</v>
      </c>
      <c r="M17" s="58">
        <v>1.6396332472961461E-2</v>
      </c>
      <c r="N17" s="6"/>
      <c r="O17" s="30"/>
    </row>
    <row r="18" spans="2:15" x14ac:dyDescent="0.25">
      <c r="B18" s="17"/>
      <c r="C18" s="6"/>
      <c r="D18" s="195" t="s">
        <v>15</v>
      </c>
      <c r="E18" s="195"/>
      <c r="F18" s="195"/>
      <c r="G18" s="50">
        <v>366019.44246000005</v>
      </c>
      <c r="H18" s="55">
        <f t="shared" si="0"/>
        <v>0.40732840027373124</v>
      </c>
      <c r="I18" s="50">
        <v>351601.16372999991</v>
      </c>
      <c r="J18" s="55">
        <f t="shared" si="1"/>
        <v>0.39269242391294784</v>
      </c>
      <c r="K18" s="60">
        <f t="shared" si="3"/>
        <v>14418.278730000136</v>
      </c>
      <c r="L18" s="61">
        <f t="shared" si="2"/>
        <v>4.1007482958936192E-2</v>
      </c>
      <c r="M18" s="61">
        <v>1.262522646842279E-2</v>
      </c>
      <c r="N18" s="6"/>
      <c r="O18" s="30"/>
    </row>
    <row r="19" spans="2:15" x14ac:dyDescent="0.25">
      <c r="B19" s="17"/>
      <c r="C19" s="6"/>
      <c r="D19" s="195" t="s">
        <v>16</v>
      </c>
      <c r="E19" s="195"/>
      <c r="F19" s="195"/>
      <c r="G19" s="50">
        <v>5219.7170099999994</v>
      </c>
      <c r="H19" s="55">
        <f t="shared" si="0"/>
        <v>5.8088143221988421E-3</v>
      </c>
      <c r="I19" s="50">
        <v>3690.962</v>
      </c>
      <c r="J19" s="55">
        <f t="shared" si="1"/>
        <v>4.1223208676965835E-3</v>
      </c>
      <c r="K19" s="60">
        <f t="shared" si="3"/>
        <v>1528.7550099999994</v>
      </c>
      <c r="L19" s="61">
        <f t="shared" si="2"/>
        <v>0.41418876975704411</v>
      </c>
      <c r="M19" s="61">
        <v>0.37563201675930302</v>
      </c>
      <c r="N19" s="6"/>
      <c r="O19" s="30"/>
    </row>
    <row r="20" spans="2:15" x14ac:dyDescent="0.25">
      <c r="B20" s="17"/>
      <c r="C20" s="6"/>
      <c r="D20" s="194" t="s">
        <v>17</v>
      </c>
      <c r="E20" s="194"/>
      <c r="F20" s="194"/>
      <c r="G20" s="48">
        <v>114471.54898999998</v>
      </c>
      <c r="H20" s="53">
        <f t="shared" si="0"/>
        <v>0.1273908091154157</v>
      </c>
      <c r="I20" s="48">
        <v>115786.37184000001</v>
      </c>
      <c r="J20" s="53">
        <f t="shared" si="1"/>
        <v>0.12931820398879967</v>
      </c>
      <c r="K20" s="57">
        <f t="shared" si="3"/>
        <v>-1314.8228500000259</v>
      </c>
      <c r="L20" s="58">
        <f t="shared" si="2"/>
        <v>-1.1355592451043561E-2</v>
      </c>
      <c r="M20" s="58">
        <v>-3.8310210561193214E-2</v>
      </c>
      <c r="N20" s="6"/>
      <c r="O20" s="30"/>
    </row>
    <row r="21" spans="2:15" ht="15" customHeight="1" x14ac:dyDescent="0.25">
      <c r="B21" s="17"/>
      <c r="C21" s="6"/>
      <c r="D21" s="216" t="s">
        <v>48</v>
      </c>
      <c r="E21" s="217"/>
      <c r="F21" s="218"/>
      <c r="G21" s="51">
        <v>842171.09670000011</v>
      </c>
      <c r="H21" s="46"/>
      <c r="I21" s="51">
        <v>810547.50549000001</v>
      </c>
      <c r="J21" s="46"/>
      <c r="K21" s="51">
        <f t="shared" si="3"/>
        <v>31623.591210000101</v>
      </c>
      <c r="L21" s="62">
        <f t="shared" si="2"/>
        <v>3.9015099048244739E-2</v>
      </c>
      <c r="M21" s="64">
        <v>1.068716334995079E-2</v>
      </c>
      <c r="N21" s="6"/>
      <c r="O21" s="30"/>
    </row>
    <row r="22" spans="2:15" ht="15" customHeight="1" x14ac:dyDescent="0.25">
      <c r="B22" s="17"/>
      <c r="C22" s="6"/>
      <c r="D22" s="212" t="s">
        <v>49</v>
      </c>
      <c r="E22" s="213"/>
      <c r="F22" s="214"/>
      <c r="G22" s="52">
        <f>+G21+G13</f>
        <v>1740756.7151200001</v>
      </c>
      <c r="H22" s="47"/>
      <c r="I22" s="52">
        <f>+I21+I13</f>
        <v>1705907.6966200001</v>
      </c>
      <c r="J22" s="47"/>
      <c r="K22" s="52">
        <f t="shared" si="3"/>
        <v>34849.018500000006</v>
      </c>
      <c r="L22" s="63">
        <f t="shared" si="2"/>
        <v>2.0428431484920351E-2</v>
      </c>
      <c r="M22" s="63">
        <v>-7.3927532296180765E-3</v>
      </c>
      <c r="N22" s="6"/>
      <c r="O22" s="30"/>
    </row>
    <row r="23" spans="2:15" x14ac:dyDescent="0.25"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2:15" x14ac:dyDescent="0.25">
      <c r="B24" s="17"/>
      <c r="C24" s="6"/>
      <c r="D24" s="215" t="s">
        <v>56</v>
      </c>
      <c r="E24" s="215"/>
      <c r="F24" s="215"/>
      <c r="G24" s="215"/>
      <c r="H24" s="215"/>
      <c r="I24" s="215"/>
      <c r="J24" s="215"/>
      <c r="K24" s="215"/>
      <c r="L24" s="215"/>
      <c r="M24" s="215"/>
      <c r="N24" s="6"/>
      <c r="O24" s="30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</row>
    <row r="29" spans="2:15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2:15" x14ac:dyDescent="0.25">
      <c r="B30" s="98"/>
      <c r="C30" s="189" t="s">
        <v>70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33"/>
    </row>
    <row r="31" spans="2:15" x14ac:dyDescent="0.25">
      <c r="B31" s="98"/>
      <c r="C31" s="190" t="s">
        <v>69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33"/>
    </row>
    <row r="32" spans="2:15" ht="15" customHeight="1" x14ac:dyDescent="0.25"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</row>
    <row r="33" spans="2:15" x14ac:dyDescent="0.25">
      <c r="B33" s="17"/>
      <c r="C33" s="100" t="s">
        <v>35</v>
      </c>
      <c r="D33" s="99">
        <v>799218.12072000012</v>
      </c>
      <c r="E33" s="99">
        <v>976825.60792999982</v>
      </c>
      <c r="F33" s="99">
        <v>772779.54151000001</v>
      </c>
      <c r="G33" s="99">
        <v>924308.01985000004</v>
      </c>
      <c r="H33" s="99">
        <v>985878.6535400002</v>
      </c>
      <c r="I33" s="99">
        <v>1166903.5122000002</v>
      </c>
      <c r="J33" s="99">
        <v>1101031.9411299999</v>
      </c>
      <c r="K33" s="99">
        <v>1189881.7958300002</v>
      </c>
      <c r="L33" s="99">
        <v>904543.60682999995</v>
      </c>
      <c r="M33" s="99">
        <v>895360.19112999993</v>
      </c>
      <c r="N33" s="99">
        <v>898585.61841999996</v>
      </c>
      <c r="O33" s="30"/>
    </row>
    <row r="34" spans="2:15" x14ac:dyDescent="0.25">
      <c r="B34" s="17"/>
      <c r="C34" s="101" t="s">
        <v>38</v>
      </c>
      <c r="D34" s="49">
        <v>423731.40800000005</v>
      </c>
      <c r="E34" s="49">
        <v>454860.18482999998</v>
      </c>
      <c r="F34" s="49">
        <v>365895.09484999994</v>
      </c>
      <c r="G34" s="49">
        <v>453513.45701000007</v>
      </c>
      <c r="H34" s="49">
        <v>480677.45055000001</v>
      </c>
      <c r="I34" s="49">
        <v>589728.93798000016</v>
      </c>
      <c r="J34" s="49">
        <v>519277.79194999998</v>
      </c>
      <c r="K34" s="49">
        <v>548040.00093000021</v>
      </c>
      <c r="L34" s="49">
        <v>413413.52603999997</v>
      </c>
      <c r="M34" s="49">
        <v>424281.69355999999</v>
      </c>
      <c r="N34" s="49">
        <v>412874.90995999996</v>
      </c>
      <c r="O34" s="30"/>
    </row>
    <row r="35" spans="2:15" x14ac:dyDescent="0.25">
      <c r="B35" s="17"/>
      <c r="C35" s="101" t="s">
        <v>65</v>
      </c>
      <c r="D35" s="49">
        <v>222465.46708</v>
      </c>
      <c r="E35" s="49">
        <v>314256.73048999999</v>
      </c>
      <c r="F35" s="49">
        <v>242121.65599</v>
      </c>
      <c r="G35" s="49">
        <v>279487.87692999997</v>
      </c>
      <c r="H35" s="49">
        <v>317326.84536000009</v>
      </c>
      <c r="I35" s="49">
        <v>337210.01997000008</v>
      </c>
      <c r="J35" s="49">
        <v>280497.15578000003</v>
      </c>
      <c r="K35" s="49">
        <v>271551.30109000008</v>
      </c>
      <c r="L35" s="49">
        <v>206149.41005999999</v>
      </c>
      <c r="M35" s="49">
        <v>219576.73048999999</v>
      </c>
      <c r="N35" s="49">
        <v>191870.78150999997</v>
      </c>
      <c r="O35" s="30"/>
    </row>
    <row r="36" spans="2:15" x14ac:dyDescent="0.25">
      <c r="B36" s="17"/>
      <c r="C36" s="101" t="s">
        <v>66</v>
      </c>
      <c r="D36" s="49">
        <v>38844.276129999998</v>
      </c>
      <c r="E36" s="49">
        <v>48224.989609999997</v>
      </c>
      <c r="F36" s="49">
        <v>54066.300660000001</v>
      </c>
      <c r="G36" s="49">
        <v>58003.940849999999</v>
      </c>
      <c r="H36" s="49">
        <v>68930.932959999976</v>
      </c>
      <c r="I36" s="49">
        <v>81020.13383999998</v>
      </c>
      <c r="J36" s="49">
        <v>92726.885769999993</v>
      </c>
      <c r="K36" s="49">
        <v>97507.342869999979</v>
      </c>
      <c r="L36" s="49">
        <v>82464.409619999977</v>
      </c>
      <c r="M36" s="49">
        <v>77960.084080000001</v>
      </c>
      <c r="N36" s="49">
        <v>80903.677999999985</v>
      </c>
      <c r="O36" s="30"/>
    </row>
    <row r="37" spans="2:15" x14ac:dyDescent="0.25">
      <c r="B37" s="17"/>
      <c r="C37" s="101" t="s">
        <v>39</v>
      </c>
      <c r="D37" s="49">
        <v>328163.94867000001</v>
      </c>
      <c r="E37" s="49">
        <v>461941.67460000003</v>
      </c>
      <c r="F37" s="49">
        <v>347009.49046</v>
      </c>
      <c r="G37" s="49">
        <v>400050.21596</v>
      </c>
      <c r="H37" s="49">
        <v>413688.82194000011</v>
      </c>
      <c r="I37" s="49">
        <v>453807.30314000003</v>
      </c>
      <c r="J37" s="49">
        <v>451656.16402000003</v>
      </c>
      <c r="K37" s="49">
        <v>523135.47084000002</v>
      </c>
      <c r="L37" s="49">
        <v>367896.64484000002</v>
      </c>
      <c r="M37" s="49">
        <v>351601.16372999991</v>
      </c>
      <c r="N37" s="49">
        <v>366019.44246000005</v>
      </c>
      <c r="O37" s="30"/>
    </row>
    <row r="38" spans="2:15" x14ac:dyDescent="0.25">
      <c r="B38" s="17"/>
      <c r="C38" s="101" t="s">
        <v>40</v>
      </c>
      <c r="D38" s="49">
        <v>755.55601000000001</v>
      </c>
      <c r="E38" s="49">
        <v>698.35999000000004</v>
      </c>
      <c r="F38" s="49">
        <v>701.80800999999997</v>
      </c>
      <c r="G38" s="49">
        <v>9714.6310200000007</v>
      </c>
      <c r="H38" s="49">
        <v>20894.910970000001</v>
      </c>
      <c r="I38" s="49">
        <v>5064.1519800000005</v>
      </c>
      <c r="J38" s="49">
        <v>1046.3889899999999</v>
      </c>
      <c r="K38" s="49">
        <v>991.27100000000007</v>
      </c>
      <c r="L38" s="49">
        <v>9966.7610099999984</v>
      </c>
      <c r="M38" s="49">
        <v>3690.962</v>
      </c>
      <c r="N38" s="49">
        <v>5219.7170099999994</v>
      </c>
      <c r="O38" s="30"/>
    </row>
    <row r="39" spans="2:15" x14ac:dyDescent="0.25">
      <c r="B39" s="24"/>
      <c r="C39" s="102" t="s">
        <v>48</v>
      </c>
      <c r="D39" s="99">
        <v>334459.57583000005</v>
      </c>
      <c r="E39" s="99">
        <v>350981.12223000004</v>
      </c>
      <c r="F39" s="99">
        <v>326255.41896999994</v>
      </c>
      <c r="G39" s="99">
        <v>497101.23363000003</v>
      </c>
      <c r="H39" s="99">
        <v>618936.34472000005</v>
      </c>
      <c r="I39" s="99">
        <v>536790.44672000012</v>
      </c>
      <c r="J39" s="99">
        <v>654166.83217999991</v>
      </c>
      <c r="K39" s="99">
        <v>609115.75526000001</v>
      </c>
      <c r="L39" s="99">
        <v>475151.95552901103</v>
      </c>
      <c r="M39" s="99">
        <v>810547.50549000001</v>
      </c>
      <c r="N39" s="99">
        <v>842171.09670000011</v>
      </c>
      <c r="O39" s="30"/>
    </row>
    <row r="40" spans="2:15" x14ac:dyDescent="0.25">
      <c r="B40" s="25"/>
      <c r="C40" s="103" t="s">
        <v>67</v>
      </c>
      <c r="D40" s="86">
        <v>1133677.6965500002</v>
      </c>
      <c r="E40" s="86">
        <v>1327806.7301599998</v>
      </c>
      <c r="F40" s="86">
        <v>1099034.9604799999</v>
      </c>
      <c r="G40" s="86">
        <v>1421409.25348</v>
      </c>
      <c r="H40" s="86">
        <v>1604814.9982600003</v>
      </c>
      <c r="I40" s="86">
        <v>1703693.9589200004</v>
      </c>
      <c r="J40" s="86">
        <v>1755198.7733099998</v>
      </c>
      <c r="K40" s="86">
        <v>1798997.5510900002</v>
      </c>
      <c r="L40" s="86">
        <v>1379695.562359011</v>
      </c>
      <c r="M40" s="86">
        <v>1705907.6966200001</v>
      </c>
      <c r="N40" s="86">
        <v>1740756.7151200001</v>
      </c>
      <c r="O40" s="30"/>
    </row>
    <row r="41" spans="2:15" x14ac:dyDescent="0.25">
      <c r="B41" s="25"/>
      <c r="C41" s="173" t="s">
        <v>68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30"/>
    </row>
    <row r="42" spans="2:15" x14ac:dyDescent="0.25"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</row>
    <row r="43" spans="2:15" x14ac:dyDescent="0.25"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</row>
    <row r="44" spans="2:15" x14ac:dyDescent="0.25">
      <c r="B44" s="26"/>
      <c r="C44" s="189" t="s">
        <v>71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34"/>
    </row>
    <row r="45" spans="2:15" x14ac:dyDescent="0.25">
      <c r="B45" s="26"/>
      <c r="C45" s="190" t="s">
        <v>72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34"/>
    </row>
    <row r="46" spans="2:15" x14ac:dyDescent="0.25"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</row>
    <row r="47" spans="2:15" x14ac:dyDescent="0.25">
      <c r="B47" s="26"/>
      <c r="C47" s="100" t="s">
        <v>35</v>
      </c>
      <c r="D47" s="104">
        <v>0.52265337080980978</v>
      </c>
      <c r="E47" s="104">
        <v>0.22222655193302754</v>
      </c>
      <c r="F47" s="104">
        <v>-0.20888689318085729</v>
      </c>
      <c r="G47" s="104">
        <v>0.19608241445408292</v>
      </c>
      <c r="H47" s="104">
        <v>6.6612679288438947E-2</v>
      </c>
      <c r="I47" s="104">
        <v>0.18361778907575799</v>
      </c>
      <c r="J47" s="104">
        <v>-5.6449886714121322E-2</v>
      </c>
      <c r="K47" s="104">
        <v>8.0696891144513838E-2</v>
      </c>
      <c r="L47" s="104">
        <v>-0.23980381076505419</v>
      </c>
      <c r="M47" s="104">
        <v>-1.015254060794657E-2</v>
      </c>
      <c r="N47" s="104">
        <v>3.602379603151018E-3</v>
      </c>
      <c r="O47" s="34"/>
    </row>
    <row r="48" spans="2:15" x14ac:dyDescent="0.25">
      <c r="B48" s="26"/>
      <c r="C48" s="101" t="s">
        <v>38</v>
      </c>
      <c r="D48" s="59">
        <v>1.4227653423726503</v>
      </c>
      <c r="E48" s="59">
        <v>7.3463463510828442E-2</v>
      </c>
      <c r="F48" s="59">
        <v>-0.19558777168691954</v>
      </c>
      <c r="G48" s="59">
        <v>0.23946306849486354</v>
      </c>
      <c r="H48" s="59">
        <v>5.9896775101429878E-2</v>
      </c>
      <c r="I48" s="59">
        <v>0.22687040406247783</v>
      </c>
      <c r="J48" s="59">
        <v>-0.11946360690950086</v>
      </c>
      <c r="K48" s="59">
        <v>5.5388867819653687E-2</v>
      </c>
      <c r="L48" s="59">
        <v>-0.24565081866569038</v>
      </c>
      <c r="M48" s="59">
        <v>2.628885325573127E-2</v>
      </c>
      <c r="N48" s="59">
        <v>-2.688492992542213E-2</v>
      </c>
      <c r="O48" s="34"/>
    </row>
    <row r="49" spans="2:15" x14ac:dyDescent="0.25">
      <c r="B49" s="26"/>
      <c r="C49" s="101" t="s">
        <v>65</v>
      </c>
      <c r="D49" s="59">
        <v>1.0302862081901294</v>
      </c>
      <c r="E49" s="59">
        <v>0.41260904271938648</v>
      </c>
      <c r="F49" s="59">
        <v>-0.22954186020940415</v>
      </c>
      <c r="G49" s="59">
        <v>0.15432828917023134</v>
      </c>
      <c r="H49" s="59">
        <v>0.13538679690023625</v>
      </c>
      <c r="I49" s="59">
        <v>6.2658343914908876E-2</v>
      </c>
      <c r="J49" s="59">
        <v>-0.1681826186394032</v>
      </c>
      <c r="K49" s="59">
        <v>-3.189285347697568E-2</v>
      </c>
      <c r="L49" s="59">
        <v>-0.240845434241996</v>
      </c>
      <c r="M49" s="59">
        <v>6.5133926049518953E-2</v>
      </c>
      <c r="N49" s="59">
        <v>-0.12617889390270254</v>
      </c>
      <c r="O49" s="34"/>
    </row>
    <row r="50" spans="2:15" x14ac:dyDescent="0.25">
      <c r="B50" s="26"/>
      <c r="C50" s="101" t="s">
        <v>66</v>
      </c>
      <c r="D50" s="59">
        <v>0.47525551320569814</v>
      </c>
      <c r="E50" s="59">
        <v>0.2414953865688112</v>
      </c>
      <c r="F50" s="59">
        <v>0.12112622723694155</v>
      </c>
      <c r="G50" s="59">
        <v>7.2829843024810215E-2</v>
      </c>
      <c r="H50" s="59">
        <v>0.18838361583495722</v>
      </c>
      <c r="I50" s="59">
        <v>0.17538136161620299</v>
      </c>
      <c r="J50" s="59">
        <v>0.1444918858455444</v>
      </c>
      <c r="K50" s="59">
        <v>5.1554164256712331E-2</v>
      </c>
      <c r="L50" s="59">
        <v>-0.15427487620143376</v>
      </c>
      <c r="M50" s="59">
        <v>-5.4621448946959417E-2</v>
      </c>
      <c r="N50" s="59">
        <v>3.7757705814931652E-2</v>
      </c>
      <c r="O50" s="34"/>
    </row>
    <row r="51" spans="2:15" x14ac:dyDescent="0.25">
      <c r="B51" s="26"/>
      <c r="C51" s="101" t="s">
        <v>39</v>
      </c>
      <c r="D51" s="59">
        <v>7.2718794016868982E-2</v>
      </c>
      <c r="E51" s="59">
        <v>0.40765515673547137</v>
      </c>
      <c r="F51" s="59">
        <v>-0.24880237151047468</v>
      </c>
      <c r="G51" s="59">
        <v>0.15285093623718637</v>
      </c>
      <c r="H51" s="59">
        <v>3.4092235014225869E-2</v>
      </c>
      <c r="I51" s="59">
        <v>9.6977435870429618E-2</v>
      </c>
      <c r="J51" s="59">
        <v>-4.740203837875212E-3</v>
      </c>
      <c r="K51" s="59">
        <v>0.15826044791195359</v>
      </c>
      <c r="L51" s="59">
        <v>-0.29674689378399943</v>
      </c>
      <c r="M51" s="59">
        <v>-4.429363882099846E-2</v>
      </c>
      <c r="N51" s="59">
        <v>4.1007482958936192E-2</v>
      </c>
      <c r="O51" s="34"/>
    </row>
    <row r="52" spans="2:15" x14ac:dyDescent="0.25">
      <c r="B52" s="26"/>
      <c r="C52" s="101" t="s">
        <v>40</v>
      </c>
      <c r="D52" s="59">
        <v>0.38805523260326669</v>
      </c>
      <c r="E52" s="59">
        <v>-7.5700569174216414E-2</v>
      </c>
      <c r="F52" s="59">
        <v>4.9373103404735108E-3</v>
      </c>
      <c r="G52" s="59">
        <v>12.842291455180172</v>
      </c>
      <c r="H52" s="59">
        <v>1.1508702622860914</v>
      </c>
      <c r="I52" s="59">
        <v>-0.75763706352848836</v>
      </c>
      <c r="J52" s="59">
        <v>-0.7933733043296225</v>
      </c>
      <c r="K52" s="59">
        <v>-5.2674474336737664E-2</v>
      </c>
      <c r="L52" s="59">
        <v>9.0545269759732676</v>
      </c>
      <c r="M52" s="59">
        <v>-0.62967287002299654</v>
      </c>
      <c r="N52" s="59">
        <v>0.41418876975704411</v>
      </c>
      <c r="O52" s="35"/>
    </row>
    <row r="53" spans="2:15" x14ac:dyDescent="0.25">
      <c r="B53" s="26"/>
      <c r="C53" s="102" t="s">
        <v>48</v>
      </c>
      <c r="D53" s="104">
        <v>-0.11838370155037525</v>
      </c>
      <c r="E53" s="104">
        <v>4.939773770567002E-2</v>
      </c>
      <c r="F53" s="104">
        <v>-7.0447387890557822E-2</v>
      </c>
      <c r="G53" s="104">
        <v>0.52365663442270627</v>
      </c>
      <c r="H53" s="104">
        <v>0.24509114612393779</v>
      </c>
      <c r="I53" s="104">
        <v>-0.13272107657074461</v>
      </c>
      <c r="J53" s="104">
        <v>0.21866332789120135</v>
      </c>
      <c r="K53" s="104">
        <v>-6.8867870860813807E-2</v>
      </c>
      <c r="L53" s="104">
        <v>-0.21993159522496142</v>
      </c>
      <c r="M53" s="104">
        <v>0.70587008231414283</v>
      </c>
      <c r="N53" s="104">
        <v>3.9015099048244739E-2</v>
      </c>
      <c r="O53" s="35"/>
    </row>
    <row r="54" spans="2:15" x14ac:dyDescent="0.25">
      <c r="B54" s="26"/>
      <c r="C54" s="103" t="s">
        <v>67</v>
      </c>
      <c r="D54" s="86">
        <v>0.25371315409680095</v>
      </c>
      <c r="E54" s="105">
        <v>0.17123829303581761</v>
      </c>
      <c r="F54" s="105">
        <v>-0.17229297343027705</v>
      </c>
      <c r="G54" s="105">
        <v>0.29332487554281639</v>
      </c>
      <c r="H54" s="105">
        <v>0.12903092077877831</v>
      </c>
      <c r="I54" s="105">
        <v>6.1613931055734428E-2</v>
      </c>
      <c r="J54" s="105">
        <v>3.0231259622854667E-2</v>
      </c>
      <c r="K54" s="105">
        <v>2.4953742246186517E-2</v>
      </c>
      <c r="L54" s="105">
        <v>-0.23307535270236301</v>
      </c>
      <c r="M54" s="105">
        <v>0.23643776435957342</v>
      </c>
      <c r="N54" s="105">
        <v>2.0428431484920351E-2</v>
      </c>
      <c r="O54" s="35"/>
    </row>
    <row r="55" spans="2:15" x14ac:dyDescent="0.25">
      <c r="B55" s="26"/>
      <c r="C55" s="173" t="s">
        <v>68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35"/>
    </row>
    <row r="56" spans="2:15" ht="15" customHeight="1" x14ac:dyDescent="0.25"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</row>
    <row r="57" spans="2:15" x14ac:dyDescent="0.25">
      <c r="B57" s="26"/>
      <c r="C57" s="189" t="s">
        <v>71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34"/>
    </row>
    <row r="58" spans="2:15" x14ac:dyDescent="0.25">
      <c r="B58" s="26"/>
      <c r="C58" s="190" t="s">
        <v>74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34"/>
    </row>
    <row r="59" spans="2:15" x14ac:dyDescent="0.25"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</row>
    <row r="60" spans="2:15" x14ac:dyDescent="0.25">
      <c r="B60" s="26"/>
      <c r="C60" s="100" t="s">
        <v>35</v>
      </c>
      <c r="D60" s="104">
        <v>0.4960688728975049</v>
      </c>
      <c r="E60" s="104">
        <v>0.15534786834966896</v>
      </c>
      <c r="F60" s="104">
        <v>-0.2314596109501339</v>
      </c>
      <c r="G60" s="104">
        <v>0.17808742889415075</v>
      </c>
      <c r="H60" s="104">
        <v>3.1846560116777445E-2</v>
      </c>
      <c r="I60" s="104">
        <v>0.14187419074182639</v>
      </c>
      <c r="J60" s="104">
        <v>-8.220965971632288E-2</v>
      </c>
      <c r="K60" s="104">
        <v>4.6730861533908152E-2</v>
      </c>
      <c r="L60" s="104">
        <v>-0.26586053506065765</v>
      </c>
      <c r="M60" s="104">
        <v>-4.4476043186119085E-2</v>
      </c>
      <c r="N60" s="104">
        <v>-2.3760055939985092E-2</v>
      </c>
      <c r="O60" s="34"/>
    </row>
    <row r="61" spans="2:15" x14ac:dyDescent="0.25">
      <c r="B61" s="26"/>
      <c r="C61" s="101" t="s">
        <v>38</v>
      </c>
      <c r="D61" s="59">
        <v>1.3804654982840008</v>
      </c>
      <c r="E61" s="59">
        <v>1.4724907061622217E-2</v>
      </c>
      <c r="F61" s="59">
        <v>-0.21853995139845761</v>
      </c>
      <c r="G61" s="59">
        <v>0.22081542369204743</v>
      </c>
      <c r="H61" s="59">
        <v>2.5349560064178878E-2</v>
      </c>
      <c r="I61" s="59">
        <v>0.18360138104875356</v>
      </c>
      <c r="J61" s="59">
        <v>-0.14350304825639215</v>
      </c>
      <c r="K61" s="59">
        <v>2.2218262973088709E-2</v>
      </c>
      <c r="L61" s="59">
        <v>-0.27150712907474894</v>
      </c>
      <c r="M61" s="59">
        <v>-9.2982746056746723E-3</v>
      </c>
      <c r="N61" s="59">
        <v>-5.3416152770368819E-2</v>
      </c>
      <c r="O61" s="34"/>
    </row>
    <row r="62" spans="2:15" x14ac:dyDescent="0.25">
      <c r="B62" s="26"/>
      <c r="C62" s="101" t="s">
        <v>65</v>
      </c>
      <c r="D62" s="59">
        <v>0.9948387843064479</v>
      </c>
      <c r="E62" s="59">
        <v>0.33531287119897124</v>
      </c>
      <c r="F62" s="59">
        <v>-0.25152523274188687</v>
      </c>
      <c r="G62" s="59">
        <v>0.13696149182916306</v>
      </c>
      <c r="H62" s="59">
        <v>9.8378993174053297E-2</v>
      </c>
      <c r="I62" s="59">
        <v>2.5180719394561457E-2</v>
      </c>
      <c r="J62" s="59">
        <v>-0.19089198682390207</v>
      </c>
      <c r="K62" s="59">
        <v>-6.2320215926603306E-2</v>
      </c>
      <c r="L62" s="59">
        <v>-0.26686645552284793</v>
      </c>
      <c r="M62" s="59">
        <v>2.8199824022006936E-2</v>
      </c>
      <c r="N62" s="59">
        <v>-0.15000294432122951</v>
      </c>
      <c r="O62" s="34"/>
    </row>
    <row r="63" spans="2:15" x14ac:dyDescent="0.25">
      <c r="B63" s="26"/>
      <c r="C63" s="101" t="s">
        <v>66</v>
      </c>
      <c r="D63" s="59">
        <v>0.4494985498266495</v>
      </c>
      <c r="E63" s="59">
        <v>0.17356233684311317</v>
      </c>
      <c r="F63" s="59">
        <v>8.9137292035367466E-2</v>
      </c>
      <c r="G63" s="59">
        <v>5.668918473889506E-2</v>
      </c>
      <c r="H63" s="59">
        <v>0.14964838681318104</v>
      </c>
      <c r="I63" s="59">
        <v>0.13392824397861736</v>
      </c>
      <c r="J63" s="59">
        <v>0.11324622038791099</v>
      </c>
      <c r="K63" s="59">
        <v>1.850408317202179E-2</v>
      </c>
      <c r="L63" s="59">
        <v>-0.18326321722806016</v>
      </c>
      <c r="M63" s="59">
        <v>-8.7402967782545748E-2</v>
      </c>
      <c r="N63" s="59">
        <v>9.4640519617170682E-3</v>
      </c>
      <c r="O63" s="34"/>
    </row>
    <row r="64" spans="2:15" x14ac:dyDescent="0.25">
      <c r="B64" s="26"/>
      <c r="C64" s="101" t="s">
        <v>39</v>
      </c>
      <c r="D64" s="59">
        <v>5.3989849473919715E-2</v>
      </c>
      <c r="E64" s="59">
        <v>0.33063005556015912</v>
      </c>
      <c r="F64" s="59">
        <v>-0.2702361866131241</v>
      </c>
      <c r="G64" s="59">
        <v>0.13550636557914264</v>
      </c>
      <c r="H64" s="59">
        <v>3.861160311116052E-4</v>
      </c>
      <c r="I64" s="59">
        <v>5.8289452395529073E-2</v>
      </c>
      <c r="J64" s="59">
        <v>-3.1911698034480684E-2</v>
      </c>
      <c r="K64" s="59">
        <v>0.12185661535451353</v>
      </c>
      <c r="L64" s="59">
        <v>-0.32085181901012905</v>
      </c>
      <c r="M64" s="59">
        <v>-7.7433280126993576E-2</v>
      </c>
      <c r="N64" s="59">
        <v>1.262522646842279E-2</v>
      </c>
      <c r="O64" s="34"/>
    </row>
    <row r="65" spans="2:15" x14ac:dyDescent="0.25">
      <c r="B65" s="26"/>
      <c r="C65" s="101" t="s">
        <v>40</v>
      </c>
      <c r="D65" s="59">
        <v>0.36382072714016145</v>
      </c>
      <c r="E65" s="59">
        <v>-0.12627705932877098</v>
      </c>
      <c r="F65" s="59">
        <v>-2.3736423019018682E-2</v>
      </c>
      <c r="G65" s="59">
        <v>12.634035040871105</v>
      </c>
      <c r="H65" s="59">
        <v>1.0807628903098774</v>
      </c>
      <c r="I65" s="59">
        <v>-0.7661846716875369</v>
      </c>
      <c r="J65" s="59">
        <v>-0.79901440033683713</v>
      </c>
      <c r="K65" s="59">
        <v>-8.2448675705526719E-2</v>
      </c>
      <c r="L65" s="59">
        <v>8.7098948388412669</v>
      </c>
      <c r="M65" s="59">
        <v>-0.64251416600241917</v>
      </c>
      <c r="N65" s="59">
        <v>0.37563201675930302</v>
      </c>
      <c r="O65" s="35"/>
    </row>
    <row r="66" spans="2:15" x14ac:dyDescent="0.25">
      <c r="B66" s="26"/>
      <c r="C66" s="102" t="s">
        <v>48</v>
      </c>
      <c r="D66" s="104">
        <v>-0.13377612578487008</v>
      </c>
      <c r="E66" s="104">
        <v>-8.0239728128195242E-3</v>
      </c>
      <c r="F66" s="104">
        <v>-9.697018037620575E-2</v>
      </c>
      <c r="G66" s="104">
        <v>0.50073331509002794</v>
      </c>
      <c r="H66" s="104">
        <v>0.2045075415913129</v>
      </c>
      <c r="I66" s="104">
        <v>-0.16330809829114745</v>
      </c>
      <c r="J66" s="104">
        <v>0.18539271486222098</v>
      </c>
      <c r="K66" s="104">
        <v>-9.8133117877702514E-2</v>
      </c>
      <c r="L66" s="104">
        <v>-0.24666946584674176</v>
      </c>
      <c r="M66" s="104">
        <v>0.64671810327658696</v>
      </c>
      <c r="N66" s="104">
        <v>1.068716334995079E-2</v>
      </c>
      <c r="O66" s="35"/>
    </row>
    <row r="67" spans="2:15" x14ac:dyDescent="0.25">
      <c r="B67" s="26"/>
      <c r="C67" s="103" t="s">
        <v>67</v>
      </c>
      <c r="D67" s="105">
        <v>0.23182417045373449</v>
      </c>
      <c r="E67" s="105">
        <v>0.10714962217789004</v>
      </c>
      <c r="F67" s="105">
        <v>-0.1959098203076185</v>
      </c>
      <c r="G67" s="105">
        <v>0.27386688320178143</v>
      </c>
      <c r="H67" s="105">
        <v>9.2230286113089255E-2</v>
      </c>
      <c r="I67" s="105">
        <v>2.4173140681756466E-2</v>
      </c>
      <c r="J67" s="105">
        <v>2.105012787657401E-3</v>
      </c>
      <c r="K67" s="105">
        <v>-7.2602943110627871E-3</v>
      </c>
      <c r="L67" s="105">
        <v>-0.25936270374821446</v>
      </c>
      <c r="M67" s="105">
        <v>0.19356360795287753</v>
      </c>
      <c r="N67" s="105">
        <v>-7.3927532296180765E-3</v>
      </c>
      <c r="O67" s="35"/>
    </row>
    <row r="68" spans="2:15" x14ac:dyDescent="0.25">
      <c r="B68" s="26"/>
      <c r="C68" s="173" t="s">
        <v>68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35"/>
    </row>
    <row r="69" spans="2:15" x14ac:dyDescent="0.25"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2:15" ht="15" customHeight="1" x14ac:dyDescent="0.25">
      <c r="B73" s="16"/>
      <c r="C73" s="184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21.4% del total de tributos internos recaudados por la suma de S/ 191.9 millones de soles. Mientras que los  Impuesto de    Quinta Categoría alcanzaron  una participación de 9.0% sumando S/ 80.9 millones de soles y el impuesto    Imp. General a las Ventas representó el 40.7%, sumando S/ 366.0 millones de soles. Los impuestos aduaneros fueron S/842.2 millones de soles.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32"/>
    </row>
    <row r="74" spans="2:15" x14ac:dyDescent="0.25">
      <c r="B74" s="17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32"/>
    </row>
    <row r="75" spans="2:15" x14ac:dyDescent="0.25">
      <c r="B75" s="17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30"/>
    </row>
    <row r="76" spans="2:15" x14ac:dyDescent="0.25">
      <c r="B76" s="17"/>
      <c r="C76" s="6"/>
      <c r="D76" s="174" t="s">
        <v>46</v>
      </c>
      <c r="E76" s="174"/>
      <c r="F76" s="174"/>
      <c r="G76" s="174"/>
      <c r="H76" s="174"/>
      <c r="I76" s="174"/>
      <c r="J76" s="174"/>
      <c r="K76" s="174"/>
      <c r="L76" s="174"/>
      <c r="M76" s="174"/>
      <c r="N76" s="6"/>
      <c r="O76" s="30"/>
    </row>
    <row r="77" spans="2:15" ht="15" customHeight="1" x14ac:dyDescent="0.25">
      <c r="B77" s="17"/>
      <c r="C77" s="6"/>
      <c r="D77" s="175" t="s">
        <v>20</v>
      </c>
      <c r="E77" s="176"/>
      <c r="F77" s="177"/>
      <c r="G77" s="181">
        <v>2017</v>
      </c>
      <c r="H77" s="181"/>
      <c r="I77" s="181">
        <v>2016</v>
      </c>
      <c r="J77" s="181"/>
      <c r="K77" s="186" t="s">
        <v>83</v>
      </c>
      <c r="L77" s="186"/>
      <c r="M77" s="152" t="s">
        <v>54</v>
      </c>
      <c r="N77" s="6"/>
      <c r="O77" s="30"/>
    </row>
    <row r="78" spans="2:15" x14ac:dyDescent="0.25">
      <c r="B78" s="17"/>
      <c r="C78" s="6"/>
      <c r="D78" s="178"/>
      <c r="E78" s="179"/>
      <c r="F78" s="180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2:15" x14ac:dyDescent="0.25">
      <c r="B79" s="17"/>
      <c r="C79" s="22"/>
      <c r="D79" s="172" t="s">
        <v>35</v>
      </c>
      <c r="E79" s="172"/>
      <c r="F79" s="172"/>
      <c r="G79" s="78">
        <f>+G96+G91+G80</f>
        <v>898585.61841999996</v>
      </c>
      <c r="H79" s="80"/>
      <c r="I79" s="78">
        <f>+I96+I91+I80</f>
        <v>895360.19112999993</v>
      </c>
      <c r="J79" s="80"/>
      <c r="K79" s="84">
        <f>+G79-I79</f>
        <v>3225.4272900000215</v>
      </c>
      <c r="L79" s="85">
        <f t="shared" ref="L79:L101" si="4">+IF(I79=0,"  - ",G79/I79-1)</f>
        <v>3.602379603151018E-3</v>
      </c>
      <c r="M79" s="85">
        <v>-2.3760055939985092E-2</v>
      </c>
      <c r="N79" s="6"/>
      <c r="O79" s="30"/>
    </row>
    <row r="80" spans="2:15" x14ac:dyDescent="0.25">
      <c r="B80" s="17"/>
      <c r="C80" s="22"/>
      <c r="D80" s="170" t="s">
        <v>11</v>
      </c>
      <c r="E80" s="170"/>
      <c r="F80" s="170"/>
      <c r="G80" s="75">
        <v>412874.90995999996</v>
      </c>
      <c r="H80" s="81">
        <f t="shared" ref="H80:H96" si="5">+G80/G$79</f>
        <v>0.45947197628865427</v>
      </c>
      <c r="I80" s="75">
        <v>424281.69355999999</v>
      </c>
      <c r="J80" s="81">
        <f t="shared" ref="J80:J96" si="6">+I80/I$79</f>
        <v>0.47386705123055589</v>
      </c>
      <c r="K80" s="86">
        <f>+G80-I80</f>
        <v>-11406.783600000024</v>
      </c>
      <c r="L80" s="87">
        <f t="shared" si="4"/>
        <v>-2.688492992542213E-2</v>
      </c>
      <c r="M80" s="87">
        <v>-5.3416152770368819E-2</v>
      </c>
      <c r="N80" s="6"/>
      <c r="O80" s="30"/>
    </row>
    <row r="81" spans="2:15" x14ac:dyDescent="0.25">
      <c r="B81" s="17"/>
      <c r="C81" s="23"/>
      <c r="D81" s="171" t="s">
        <v>21</v>
      </c>
      <c r="E81" s="171"/>
      <c r="F81" s="171"/>
      <c r="G81" s="76">
        <v>11351.82523</v>
      </c>
      <c r="H81" s="59">
        <f t="shared" si="5"/>
        <v>1.263299233517684E-2</v>
      </c>
      <c r="I81" s="76">
        <v>10830.261710000001</v>
      </c>
      <c r="J81" s="59">
        <f t="shared" si="6"/>
        <v>1.2095983066135138E-2</v>
      </c>
      <c r="K81" s="49">
        <f t="shared" ref="K81:K96" si="7">+G81-I81</f>
        <v>521.5635199999997</v>
      </c>
      <c r="L81" s="88">
        <f t="shared" si="4"/>
        <v>4.8157979369826354E-2</v>
      </c>
      <c r="M81" s="88">
        <v>1.9580770175811057E-2</v>
      </c>
      <c r="N81" s="6"/>
      <c r="O81" s="30"/>
    </row>
    <row r="82" spans="2:15" x14ac:dyDescent="0.25">
      <c r="B82" s="17"/>
      <c r="C82" s="23"/>
      <c r="D82" s="171" t="s">
        <v>22</v>
      </c>
      <c r="E82" s="171"/>
      <c r="F82" s="171"/>
      <c r="G82" s="76">
        <v>10204.944030000001</v>
      </c>
      <c r="H82" s="59">
        <f t="shared" si="5"/>
        <v>1.1356674111859866E-2</v>
      </c>
      <c r="I82" s="76">
        <v>15777.819899999997</v>
      </c>
      <c r="J82" s="59">
        <f t="shared" si="6"/>
        <v>1.7621757205988142E-2</v>
      </c>
      <c r="K82" s="49">
        <f t="shared" si="7"/>
        <v>-5572.8758699999962</v>
      </c>
      <c r="L82" s="88">
        <f t="shared" si="4"/>
        <v>-0.35320949949492053</v>
      </c>
      <c r="M82" s="88">
        <v>-0.37084373765503853</v>
      </c>
      <c r="N82" s="6"/>
      <c r="O82" s="30"/>
    </row>
    <row r="83" spans="2:15" x14ac:dyDescent="0.25">
      <c r="B83" s="17"/>
      <c r="C83" s="23"/>
      <c r="D83" s="171" t="s">
        <v>23</v>
      </c>
      <c r="E83" s="171"/>
      <c r="F83" s="171"/>
      <c r="G83" s="76">
        <v>191870.78150999997</v>
      </c>
      <c r="H83" s="59">
        <f t="shared" si="5"/>
        <v>0.21352531976571135</v>
      </c>
      <c r="I83" s="76">
        <v>219576.73048999999</v>
      </c>
      <c r="J83" s="59">
        <f t="shared" si="6"/>
        <v>0.24523843327552969</v>
      </c>
      <c r="K83" s="49">
        <f t="shared" si="7"/>
        <v>-27705.948980000016</v>
      </c>
      <c r="L83" s="88">
        <f t="shared" si="4"/>
        <v>-0.12617889390270254</v>
      </c>
      <c r="M83" s="88">
        <v>-0.15000294432122951</v>
      </c>
      <c r="N83" s="6"/>
      <c r="O83" s="30"/>
    </row>
    <row r="84" spans="2:15" x14ac:dyDescent="0.25">
      <c r="B84" s="17"/>
      <c r="C84" s="23"/>
      <c r="D84" s="171" t="s">
        <v>24</v>
      </c>
      <c r="E84" s="171"/>
      <c r="F84" s="171"/>
      <c r="G84" s="76">
        <v>15003.16857</v>
      </c>
      <c r="H84" s="59">
        <f t="shared" si="5"/>
        <v>1.6696426319820646E-2</v>
      </c>
      <c r="I84" s="76">
        <v>14608.61815</v>
      </c>
      <c r="J84" s="59">
        <f t="shared" si="6"/>
        <v>1.6315912070608167E-2</v>
      </c>
      <c r="K84" s="49">
        <f t="shared" si="7"/>
        <v>394.55041999999958</v>
      </c>
      <c r="L84" s="88">
        <f t="shared" si="4"/>
        <v>2.7008058938141177E-2</v>
      </c>
      <c r="M84" s="88">
        <v>-9.9251418334567187E-4</v>
      </c>
      <c r="N84" s="6"/>
      <c r="O84" s="30"/>
    </row>
    <row r="85" spans="2:15" x14ac:dyDescent="0.25">
      <c r="B85" s="17"/>
      <c r="C85" s="23"/>
      <c r="D85" s="171" t="s">
        <v>25</v>
      </c>
      <c r="E85" s="171"/>
      <c r="F85" s="171"/>
      <c r="G85" s="76">
        <v>80903.677999999985</v>
      </c>
      <c r="H85" s="59">
        <f t="shared" si="5"/>
        <v>9.003446788104004E-2</v>
      </c>
      <c r="I85" s="76">
        <v>77960.084080000001</v>
      </c>
      <c r="J85" s="59">
        <f t="shared" si="6"/>
        <v>8.7071197549680596E-2</v>
      </c>
      <c r="K85" s="49">
        <f t="shared" si="7"/>
        <v>2943.5939199999848</v>
      </c>
      <c r="L85" s="88">
        <f t="shared" si="4"/>
        <v>3.7757705814931652E-2</v>
      </c>
      <c r="M85" s="88">
        <v>9.4640519617170682E-3</v>
      </c>
      <c r="N85" s="6"/>
      <c r="O85" s="30"/>
    </row>
    <row r="86" spans="2:15" x14ac:dyDescent="0.25">
      <c r="B86" s="17"/>
      <c r="C86" s="23"/>
      <c r="D86" s="171" t="s">
        <v>26</v>
      </c>
      <c r="E86" s="171"/>
      <c r="F86" s="171"/>
      <c r="G86" s="76">
        <v>10926.484349999999</v>
      </c>
      <c r="H86" s="59">
        <f t="shared" si="5"/>
        <v>1.2159647479348982E-2</v>
      </c>
      <c r="I86" s="76">
        <v>9269.9114000000009</v>
      </c>
      <c r="J86" s="59">
        <f t="shared" si="6"/>
        <v>1.0353276247742038E-2</v>
      </c>
      <c r="K86" s="49">
        <f t="shared" si="7"/>
        <v>1656.5729499999979</v>
      </c>
      <c r="L86" s="88">
        <f t="shared" si="4"/>
        <v>0.17870429160736068</v>
      </c>
      <c r="M86" s="88">
        <v>0.14656783910484927</v>
      </c>
      <c r="N86" s="6"/>
      <c r="O86" s="30"/>
    </row>
    <row r="87" spans="2:15" x14ac:dyDescent="0.25">
      <c r="B87" s="17"/>
      <c r="C87" s="23"/>
      <c r="D87" s="171" t="s">
        <v>27</v>
      </c>
      <c r="E87" s="171"/>
      <c r="F87" s="171"/>
      <c r="G87" s="76">
        <v>44891.08872</v>
      </c>
      <c r="H87" s="59">
        <f t="shared" si="5"/>
        <v>4.9957497426826002E-2</v>
      </c>
      <c r="I87" s="76">
        <v>55092.840350000006</v>
      </c>
      <c r="J87" s="59">
        <f t="shared" si="6"/>
        <v>6.1531482967172611E-2</v>
      </c>
      <c r="K87" s="49">
        <f t="shared" si="7"/>
        <v>-10201.751630000006</v>
      </c>
      <c r="L87" s="88">
        <f t="shared" si="4"/>
        <v>-0.18517381868840255</v>
      </c>
      <c r="M87" s="88">
        <v>-0.20738941852966097</v>
      </c>
      <c r="N87" s="6"/>
      <c r="O87" s="30"/>
    </row>
    <row r="88" spans="2:15" x14ac:dyDescent="0.25">
      <c r="B88" s="17"/>
      <c r="C88" s="23"/>
      <c r="D88" s="171" t="s">
        <v>28</v>
      </c>
      <c r="E88" s="171"/>
      <c r="F88" s="171"/>
      <c r="G88" s="76">
        <v>10587.394560000002</v>
      </c>
      <c r="H88" s="59">
        <f t="shared" si="5"/>
        <v>1.1782288012372175E-2</v>
      </c>
      <c r="I88" s="76">
        <v>10296.779630000001</v>
      </c>
      <c r="J88" s="59">
        <f t="shared" si="6"/>
        <v>1.1500153493539654E-2</v>
      </c>
      <c r="K88" s="49">
        <f t="shared" si="7"/>
        <v>290.61493000000155</v>
      </c>
      <c r="L88" s="88">
        <f t="shared" si="4"/>
        <v>2.8223866144836629E-2</v>
      </c>
      <c r="M88" s="88">
        <v>1.9014498882730102E-4</v>
      </c>
      <c r="N88" s="6"/>
      <c r="O88" s="30"/>
    </row>
    <row r="89" spans="2:15" x14ac:dyDescent="0.25">
      <c r="B89" s="17"/>
      <c r="C89" s="23"/>
      <c r="D89" s="171" t="s">
        <v>57</v>
      </c>
      <c r="E89" s="171"/>
      <c r="F89" s="171"/>
      <c r="G89" s="76">
        <v>26355.497740000003</v>
      </c>
      <c r="H89" s="59">
        <f t="shared" si="5"/>
        <v>2.932997946967076E-2</v>
      </c>
      <c r="I89" s="76">
        <v>0</v>
      </c>
      <c r="J89" s="59">
        <f t="shared" si="6"/>
        <v>0</v>
      </c>
      <c r="K89" s="49">
        <f t="shared" si="7"/>
        <v>26355.497740000003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1" t="s">
        <v>29</v>
      </c>
      <c r="E90" s="171"/>
      <c r="F90" s="171"/>
      <c r="G90" s="76">
        <v>10780.04725</v>
      </c>
      <c r="H90" s="59">
        <f t="shared" si="5"/>
        <v>1.1996683486827621E-2</v>
      </c>
      <c r="I90" s="76">
        <v>10868.647849999998</v>
      </c>
      <c r="J90" s="59">
        <f t="shared" si="6"/>
        <v>1.2138855354159863E-2</v>
      </c>
      <c r="K90" s="49">
        <f t="shared" si="7"/>
        <v>-88.600599999997939</v>
      </c>
      <c r="L90" s="88">
        <f t="shared" si="4"/>
        <v>-8.1519432060721542E-3</v>
      </c>
      <c r="M90" s="88">
        <v>-3.5193906312357526E-2</v>
      </c>
      <c r="N90" s="6"/>
      <c r="O90" s="30"/>
    </row>
    <row r="91" spans="2:15" x14ac:dyDescent="0.25">
      <c r="B91" s="17"/>
      <c r="C91" s="22"/>
      <c r="D91" s="170" t="s">
        <v>30</v>
      </c>
      <c r="E91" s="170"/>
      <c r="F91" s="170"/>
      <c r="G91" s="75">
        <v>371239.15947000007</v>
      </c>
      <c r="H91" s="81">
        <f t="shared" si="5"/>
        <v>0.41313721459593011</v>
      </c>
      <c r="I91" s="75">
        <v>355292.12572999991</v>
      </c>
      <c r="J91" s="81">
        <f t="shared" si="6"/>
        <v>0.39681474478064438</v>
      </c>
      <c r="K91" s="86">
        <f t="shared" si="7"/>
        <v>15947.033740000159</v>
      </c>
      <c r="L91" s="87">
        <f t="shared" si="4"/>
        <v>4.4884286999703704E-2</v>
      </c>
      <c r="M91" s="87">
        <v>1.6396332472961461E-2</v>
      </c>
      <c r="N91" s="6"/>
      <c r="O91" s="30"/>
    </row>
    <row r="92" spans="2:15" x14ac:dyDescent="0.25">
      <c r="B92" s="17"/>
      <c r="C92" s="23"/>
      <c r="D92" s="171" t="s">
        <v>31</v>
      </c>
      <c r="E92" s="171"/>
      <c r="F92" s="171"/>
      <c r="G92" s="76">
        <v>366019.44246000005</v>
      </c>
      <c r="H92" s="59">
        <f t="shared" si="5"/>
        <v>0.40732840027373124</v>
      </c>
      <c r="I92" s="76">
        <v>351601.16372999991</v>
      </c>
      <c r="J92" s="59">
        <f t="shared" si="6"/>
        <v>0.39269242391294784</v>
      </c>
      <c r="K92" s="49">
        <f t="shared" si="7"/>
        <v>14418.278730000136</v>
      </c>
      <c r="L92" s="88">
        <f t="shared" si="4"/>
        <v>4.1007482958936192E-2</v>
      </c>
      <c r="M92" s="88">
        <v>1.262522646842279E-2</v>
      </c>
      <c r="N92" s="6"/>
      <c r="O92" s="30"/>
    </row>
    <row r="93" spans="2:15" x14ac:dyDescent="0.25">
      <c r="B93" s="17"/>
      <c r="C93" s="23"/>
      <c r="D93" s="171" t="s">
        <v>32</v>
      </c>
      <c r="E93" s="171"/>
      <c r="F93" s="171"/>
      <c r="G93" s="76">
        <v>5219.7170099999994</v>
      </c>
      <c r="H93" s="59">
        <f t="shared" si="5"/>
        <v>5.8088143221988421E-3</v>
      </c>
      <c r="I93" s="76">
        <v>3690.962</v>
      </c>
      <c r="J93" s="59">
        <f t="shared" si="6"/>
        <v>4.1223208676965835E-3</v>
      </c>
      <c r="K93" s="49">
        <f t="shared" si="7"/>
        <v>1528.7550099999994</v>
      </c>
      <c r="L93" s="88">
        <f t="shared" si="4"/>
        <v>0.41418876975704411</v>
      </c>
      <c r="M93" s="88">
        <v>0.37563201675930302</v>
      </c>
      <c r="N93" s="6"/>
      <c r="O93" s="30"/>
    </row>
    <row r="94" spans="2:15" x14ac:dyDescent="0.25">
      <c r="B94" s="17"/>
      <c r="C94" s="23"/>
      <c r="D94" s="171" t="s">
        <v>33</v>
      </c>
      <c r="E94" s="171"/>
      <c r="F94" s="171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7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1" t="s">
        <v>34</v>
      </c>
      <c r="E95" s="171"/>
      <c r="F95" s="171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7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70" t="s">
        <v>17</v>
      </c>
      <c r="E96" s="170"/>
      <c r="F96" s="170"/>
      <c r="G96" s="77">
        <v>114471.54898999998</v>
      </c>
      <c r="H96" s="81">
        <f t="shared" si="5"/>
        <v>0.1273908091154157</v>
      </c>
      <c r="I96" s="77">
        <v>115786.37184000001</v>
      </c>
      <c r="J96" s="81">
        <f t="shared" si="6"/>
        <v>0.12931820398879967</v>
      </c>
      <c r="K96" s="86">
        <f t="shared" si="7"/>
        <v>-1314.8228500000259</v>
      </c>
      <c r="L96" s="87">
        <f t="shared" si="4"/>
        <v>-1.1355592451043561E-2</v>
      </c>
      <c r="M96" s="87">
        <v>-3.8310210561193214E-2</v>
      </c>
      <c r="N96" s="6"/>
      <c r="O96" s="30"/>
    </row>
    <row r="97" spans="2:15" x14ac:dyDescent="0.25">
      <c r="B97" s="17"/>
      <c r="C97" s="23"/>
      <c r="D97" s="172" t="s">
        <v>62</v>
      </c>
      <c r="E97" s="172"/>
      <c r="F97" s="172"/>
      <c r="G97" s="78">
        <v>842171.09670000011</v>
      </c>
      <c r="H97" s="80"/>
      <c r="I97" s="78">
        <v>810547.50549000001</v>
      </c>
      <c r="J97" s="80"/>
      <c r="K97" s="84">
        <f>+G97-I97</f>
        <v>31623.591210000101</v>
      </c>
      <c r="L97" s="85">
        <f t="shared" si="4"/>
        <v>3.9015099048244739E-2</v>
      </c>
      <c r="M97" s="85">
        <v>1.068716334995079E-2</v>
      </c>
      <c r="N97" s="6"/>
      <c r="O97" s="30"/>
    </row>
    <row r="98" spans="2:15" x14ac:dyDescent="0.25">
      <c r="B98" s="17"/>
      <c r="C98" s="23"/>
      <c r="D98" s="171" t="s">
        <v>58</v>
      </c>
      <c r="E98" s="171"/>
      <c r="F98" s="171"/>
      <c r="G98" s="76">
        <v>12021.78597198888</v>
      </c>
      <c r="H98" s="59">
        <f>+IF(G98=0,0,G98/G$97)</f>
        <v>1.4274754879496067E-2</v>
      </c>
      <c r="I98" s="76">
        <v>12745.429372934072</v>
      </c>
      <c r="J98" s="59">
        <f>+IF(I98=0,0,I98/I$97)</f>
        <v>1.572446930822282E-2</v>
      </c>
      <c r="K98" s="49">
        <f t="shared" ref="K98:K102" si="8">+G98-I98</f>
        <v>-723.64340094519139</v>
      </c>
      <c r="L98" s="88">
        <f t="shared" si="4"/>
        <v>-5.6776698514520496E-2</v>
      </c>
      <c r="M98" s="88">
        <v>-8.2492945620157965E-2</v>
      </c>
      <c r="N98" s="6"/>
      <c r="O98" s="30"/>
    </row>
    <row r="99" spans="2:15" x14ac:dyDescent="0.25">
      <c r="B99" s="17"/>
      <c r="C99" s="23"/>
      <c r="D99" s="171" t="s">
        <v>59</v>
      </c>
      <c r="E99" s="171"/>
      <c r="F99" s="171"/>
      <c r="G99" s="76">
        <v>701284.89295220666</v>
      </c>
      <c r="H99" s="59">
        <f>+IF(G99=0,0,G99/G$97)</f>
        <v>0.83271071127963414</v>
      </c>
      <c r="I99" s="76">
        <v>737299.92922010005</v>
      </c>
      <c r="J99" s="59">
        <f>+IF(I99=0,0,I99/I$97)</f>
        <v>0.9096319761966084</v>
      </c>
      <c r="K99" s="49">
        <f t="shared" si="8"/>
        <v>-36015.036267893389</v>
      </c>
      <c r="L99" s="88">
        <f t="shared" si="4"/>
        <v>-4.8847198867887243E-2</v>
      </c>
      <c r="M99" s="88">
        <v>-7.4779637592217396E-2</v>
      </c>
      <c r="N99" s="6"/>
      <c r="O99" s="30"/>
    </row>
    <row r="100" spans="2:15" x14ac:dyDescent="0.25">
      <c r="B100" s="17"/>
      <c r="C100" s="23"/>
      <c r="D100" s="171" t="s">
        <v>60</v>
      </c>
      <c r="E100" s="171"/>
      <c r="F100" s="171"/>
      <c r="G100" s="76">
        <v>127430.04159171507</v>
      </c>
      <c r="H100" s="59">
        <f>+IF(G100=0,0,G100/G$97)</f>
        <v>0.15131134527300033</v>
      </c>
      <c r="I100" s="76">
        <v>53402.257420912909</v>
      </c>
      <c r="J100" s="59">
        <f>+IF(I100=0,0,I100/I$97)</f>
        <v>6.5884179593680522E-2</v>
      </c>
      <c r="K100" s="49">
        <f t="shared" si="8"/>
        <v>74027.784170802159</v>
      </c>
      <c r="L100" s="88">
        <f t="shared" si="4"/>
        <v>1.3862294918980722</v>
      </c>
      <c r="M100" s="88">
        <v>1.3211708073132371</v>
      </c>
      <c r="N100" s="6"/>
      <c r="O100" s="30"/>
    </row>
    <row r="101" spans="2:15" x14ac:dyDescent="0.25">
      <c r="B101" s="17"/>
      <c r="C101" s="23"/>
      <c r="D101" s="171" t="s">
        <v>61</v>
      </c>
      <c r="E101" s="171"/>
      <c r="F101" s="171"/>
      <c r="G101" s="76">
        <v>1434.3761840895177</v>
      </c>
      <c r="H101" s="59">
        <f>+IF(G101=0,0,G101/G$97)</f>
        <v>1.7031885678694505E-3</v>
      </c>
      <c r="I101" s="76">
        <v>7099.8894760530511</v>
      </c>
      <c r="J101" s="59">
        <f>+IF(I101=0,0,I101/I$97)</f>
        <v>8.7593749014882941E-3</v>
      </c>
      <c r="K101" s="49">
        <f t="shared" si="8"/>
        <v>-5665.5132919635334</v>
      </c>
      <c r="L101" s="88">
        <f t="shared" si="4"/>
        <v>-0.79797204042014025</v>
      </c>
      <c r="M101" s="88">
        <v>-0.80348017505021263</v>
      </c>
      <c r="N101" s="6"/>
      <c r="O101" s="30"/>
    </row>
    <row r="102" spans="2:15" x14ac:dyDescent="0.25">
      <c r="B102" s="17"/>
      <c r="C102" s="23"/>
      <c r="D102" s="164" t="s">
        <v>63</v>
      </c>
      <c r="E102" s="164"/>
      <c r="F102" s="164"/>
      <c r="G102" s="79">
        <f>+G97+G79</f>
        <v>1740756.7151200001</v>
      </c>
      <c r="H102" s="82"/>
      <c r="I102" s="79">
        <f>+I97+I79</f>
        <v>1705907.6966200001</v>
      </c>
      <c r="J102" s="82"/>
      <c r="K102" s="89">
        <f t="shared" si="8"/>
        <v>34849.018500000006</v>
      </c>
      <c r="L102" s="90">
        <f>+G102/I102-1</f>
        <v>2.0428431484920351E-2</v>
      </c>
      <c r="M102" s="90">
        <v>-7.3927532296180765E-3</v>
      </c>
      <c r="N102" s="6"/>
      <c r="O102" s="30"/>
    </row>
    <row r="103" spans="2:15" x14ac:dyDescent="0.25">
      <c r="B103" s="17"/>
      <c r="C103" s="23"/>
      <c r="D103" s="187" t="s">
        <v>64</v>
      </c>
      <c r="E103" s="187"/>
      <c r="F103" s="187"/>
      <c r="G103" s="187"/>
      <c r="H103" s="187"/>
      <c r="I103" s="187"/>
      <c r="J103" s="187"/>
      <c r="K103" s="187"/>
      <c r="L103" s="187"/>
      <c r="M103" s="187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ht="15" customHeight="1" x14ac:dyDescent="0.25">
      <c r="B108" s="107"/>
      <c r="C108" s="184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375.0 creciendo  8.4% y una participación respecto al total a nivel nacional de  4.2%</v>
      </c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32"/>
    </row>
    <row r="109" spans="2:15" x14ac:dyDescent="0.25">
      <c r="B109" s="98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30"/>
    </row>
    <row r="110" spans="2:15" x14ac:dyDescent="0.25">
      <c r="B110" s="98"/>
      <c r="C110" s="97"/>
      <c r="D110" s="97"/>
      <c r="E110" s="97"/>
      <c r="F110" s="211" t="s">
        <v>77</v>
      </c>
      <c r="G110" s="211"/>
      <c r="H110" s="211"/>
      <c r="I110" s="211"/>
      <c r="J110" s="211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9" t="s">
        <v>78</v>
      </c>
      <c r="G111" s="189"/>
      <c r="H111" s="189"/>
      <c r="I111" s="189"/>
      <c r="J111" s="189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73.855000000000004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62.097999999999999</v>
      </c>
      <c r="I114" s="59">
        <f>+H114/H113-1</f>
        <v>-0.1591903053280076</v>
      </c>
      <c r="J114" s="59">
        <f>+H114/G114</f>
        <v>3.4926977206179294E-2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70.272000000000006</v>
      </c>
      <c r="I115" s="59">
        <f t="shared" ref="I115:I132" si="9">+H115/H114-1</f>
        <v>0.13163064833005911</v>
      </c>
      <c r="J115" s="59">
        <f t="shared" ref="J115:J132" si="10">+H115/G115</f>
        <v>3.5639569294344441E-2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76.215999999999994</v>
      </c>
      <c r="I116" s="59">
        <f t="shared" si="9"/>
        <v>8.4585610200364147E-2</v>
      </c>
      <c r="J116" s="59">
        <f t="shared" si="10"/>
        <v>3.4937188146769563E-2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82.933999999999997</v>
      </c>
      <c r="I117" s="59">
        <f t="shared" si="9"/>
        <v>8.8144221685735324E-2</v>
      </c>
      <c r="J117" s="59">
        <f t="shared" si="10"/>
        <v>3.4253574086663595E-2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94.974000000000004</v>
      </c>
      <c r="I118" s="59">
        <f t="shared" si="9"/>
        <v>0.14517568186750918</v>
      </c>
      <c r="J118" s="59">
        <f t="shared" si="10"/>
        <v>3.5497464974033041E-2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98.974999999999994</v>
      </c>
      <c r="I119" s="59">
        <f t="shared" si="9"/>
        <v>4.2127319055741408E-2</v>
      </c>
      <c r="J119" s="59">
        <f t="shared" si="10"/>
        <v>3.3919012467528903E-2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108.40900000000001</v>
      </c>
      <c r="I120" s="59">
        <f t="shared" si="9"/>
        <v>9.5316999242232914E-2</v>
      </c>
      <c r="J120" s="59">
        <f t="shared" si="10"/>
        <v>3.301752037078886E-2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116.172</v>
      </c>
      <c r="I121" s="59">
        <f t="shared" si="9"/>
        <v>7.1608445793245767E-2</v>
      </c>
      <c r="J121" s="59">
        <f t="shared" si="10"/>
        <v>3.3362827207538949E-2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133.87700000000001</v>
      </c>
      <c r="I122" s="59">
        <f t="shared" si="9"/>
        <v>0.15240333298901643</v>
      </c>
      <c r="J122" s="59">
        <f t="shared" si="10"/>
        <v>3.4343991462551182E-2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150.72800000000001</v>
      </c>
      <c r="I123" s="59">
        <f t="shared" si="9"/>
        <v>0.1258692680594875</v>
      </c>
      <c r="J123" s="59">
        <f t="shared" si="10"/>
        <v>3.497899793460351E-2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168.42400000000001</v>
      </c>
      <c r="I124" s="59">
        <f t="shared" si="9"/>
        <v>0.11740353484422261</v>
      </c>
      <c r="J124" s="59">
        <f t="shared" si="10"/>
        <v>3.5918675838983574E-2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188.268</v>
      </c>
      <c r="I125" s="59">
        <f t="shared" si="9"/>
        <v>0.1178216881204579</v>
      </c>
      <c r="J125" s="59">
        <f t="shared" si="10"/>
        <v>3.6794010957215351E-2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215.62100000000001</v>
      </c>
      <c r="I126" s="59">
        <f t="shared" si="9"/>
        <v>0.14528756878492377</v>
      </c>
      <c r="J126" s="59">
        <f t="shared" si="10"/>
        <v>3.8343194719112773E-2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241.53100000000001</v>
      </c>
      <c r="I127" s="59">
        <f t="shared" si="9"/>
        <v>0.12016454798002041</v>
      </c>
      <c r="J127" s="59">
        <f t="shared" si="10"/>
        <v>3.9164780025963811E-2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262.94299999999998</v>
      </c>
      <c r="I128" s="59">
        <f t="shared" si="9"/>
        <v>8.8651146229676403E-2</v>
      </c>
      <c r="J128" s="59">
        <f t="shared" si="10"/>
        <v>3.952841844985245E-2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287.36900000000003</v>
      </c>
      <c r="I129" s="59">
        <f t="shared" si="9"/>
        <v>9.2894657777541356E-2</v>
      </c>
      <c r="J129" s="59">
        <f t="shared" si="10"/>
        <v>4.0404504814967761E-2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316.80900000000003</v>
      </c>
      <c r="I130" s="59">
        <f t="shared" si="9"/>
        <v>0.10244668005247615</v>
      </c>
      <c r="J130" s="59">
        <f t="shared" si="10"/>
        <v>4.1302267297081974E-2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345.8</v>
      </c>
      <c r="I131" s="59">
        <f t="shared" si="9"/>
        <v>9.1509395250766179E-2</v>
      </c>
      <c r="J131" s="59">
        <f t="shared" si="10"/>
        <v>4.2006996630936835E-2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374.97</v>
      </c>
      <c r="I132" s="59">
        <f t="shared" si="9"/>
        <v>8.4355118565644815E-2</v>
      </c>
      <c r="J132" s="59">
        <f t="shared" si="10"/>
        <v>4.2409063734273188E-2</v>
      </c>
      <c r="K132" s="125">
        <f>+H132/Norte!F150</f>
        <v>0.28647719459087784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5" t="s">
        <v>81</v>
      </c>
      <c r="G133" s="165"/>
      <c r="H133" s="165"/>
      <c r="I133" s="165"/>
      <c r="J133" s="165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C57:N57"/>
    <mergeCell ref="C58:N58"/>
    <mergeCell ref="C68:N68"/>
    <mergeCell ref="C73:N75"/>
    <mergeCell ref="D76:M76"/>
    <mergeCell ref="D77:F78"/>
    <mergeCell ref="G77:H77"/>
    <mergeCell ref="I77:J77"/>
    <mergeCell ref="K77:L77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C108:N109"/>
    <mergeCell ref="F110:J110"/>
    <mergeCell ref="F111:J111"/>
    <mergeCell ref="F133:J133"/>
    <mergeCell ref="D99:F99"/>
    <mergeCell ref="D100:F100"/>
    <mergeCell ref="D101:F101"/>
    <mergeCell ref="D102:F102"/>
    <mergeCell ref="D103:M10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zoomScaleNormal="100" workbookViewId="0">
      <selection activeCell="A6" sqref="A6"/>
    </sheetView>
  </sheetViews>
  <sheetFormatPr baseColWidth="10" defaultColWidth="0" defaultRowHeight="15" x14ac:dyDescent="0.25"/>
  <cols>
    <col min="1" max="1" width="11.7109375" style="1" customWidth="1"/>
    <col min="2" max="15" width="11.7109375" style="5" customWidth="1"/>
    <col min="16" max="16" width="11.7109375" style="1" customWidth="1"/>
    <col min="17" max="16384" width="11.42578125" style="1" hidden="1"/>
  </cols>
  <sheetData>
    <row r="1" spans="2:15" ht="15" customHeight="1" x14ac:dyDescent="0.25">
      <c r="B1" s="220" t="s">
        <v>119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spans="2:15" ht="15" customHeight="1" x14ac:dyDescent="0.25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x14ac:dyDescent="0.25">
      <c r="B3" s="66" t="str">
        <f>+B6</f>
        <v>1. Recaudación Tributos Internos (Soles)</v>
      </c>
      <c r="C3" s="67"/>
      <c r="D3" s="67"/>
      <c r="E3" s="67"/>
      <c r="F3" s="67"/>
      <c r="G3" s="67"/>
      <c r="H3" s="67"/>
      <c r="I3" s="66"/>
      <c r="J3" s="66" t="str">
        <f>+B72</f>
        <v>3. Recaudación Tributos Internos - Detalle de cargas Tributarias</v>
      </c>
      <c r="K3" s="67"/>
      <c r="L3" s="67"/>
      <c r="M3" s="39"/>
      <c r="N3" s="39"/>
      <c r="O3" s="39"/>
    </row>
    <row r="4" spans="2:15" x14ac:dyDescent="0.25">
      <c r="B4" s="66" t="str">
        <f>+B28</f>
        <v>2. Ingresos Tributarios recaudados por la SUNAT  2007-2017, en soles</v>
      </c>
      <c r="C4" s="66"/>
      <c r="D4" s="66"/>
      <c r="E4" s="66"/>
      <c r="F4" s="66"/>
      <c r="G4" s="66"/>
      <c r="H4" s="68"/>
      <c r="I4" s="66"/>
      <c r="J4" s="66" t="str">
        <f>+B107</f>
        <v>4. Número de contribuyentes activos por región</v>
      </c>
      <c r="K4" s="68"/>
      <c r="L4" s="68"/>
      <c r="M4" s="45"/>
      <c r="N4" s="45"/>
      <c r="O4" s="45"/>
    </row>
    <row r="5" spans="2:15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25">
      <c r="B6" s="65" t="s">
        <v>51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29"/>
    </row>
    <row r="7" spans="2:15" ht="15" customHeight="1" x14ac:dyDescent="0.25">
      <c r="B7" s="16"/>
      <c r="C7" s="184" t="str">
        <f>+CONCATENATE("Durante el 2017  en la región se recaudaron S/ ", FIXED(G13/1000,1)," millones por tributos internos,  ", +IF(L13&gt;0, "Un aumento en", "Una reducción de")," ",FIXED(100*L13,1),"% respecto del 2016. Mientras que en terminos reales (quitando la inflación del periodo) la recaudación habría ", IF(LM13&gt;0,"crecido","disminuido")," en ", FIXED(100*M13,1),"%  Es así que se recaudaron en el 2017:  S/ ",FIXED(G14/1000,1)," millones por Impuesto a la Renta, S/ ", FIXED(G17/1000,1)," millones por Impuesto a la producción y el Consumo y solo S/ ",FIXED(G20/1000,1)," millones por otros conceptos.")</f>
        <v>Durante el 2017  en la región se recaudaron S/ 68.4 millones por tributos internos,  Una reducción de -13.6% respecto del 2016. Mientras que en terminos reales (quitando la inflación del periodo) la recaudación habría disminuido en -15.9%  Es así que se recaudaron en el 2017:  S/ 30.1 millones por Impuesto a la Renta, S/ 27.9 millones por Impuesto a la producción y el Consumo y solo S/ 10.5 millones por otros conceptos.</v>
      </c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32"/>
    </row>
    <row r="8" spans="2:15" x14ac:dyDescent="0.25">
      <c r="B8" s="17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32"/>
    </row>
    <row r="9" spans="2:15" ht="15" customHeight="1" x14ac:dyDescent="0.25">
      <c r="B9" s="17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30"/>
    </row>
    <row r="10" spans="2:15" x14ac:dyDescent="0.25">
      <c r="B10" s="17"/>
      <c r="C10" s="6"/>
      <c r="D10" s="188" t="s">
        <v>52</v>
      </c>
      <c r="E10" s="188"/>
      <c r="F10" s="188"/>
      <c r="G10" s="188"/>
      <c r="H10" s="188"/>
      <c r="I10" s="188"/>
      <c r="J10" s="188"/>
      <c r="K10" s="188"/>
      <c r="L10" s="188"/>
      <c r="M10" s="188"/>
      <c r="N10" s="6"/>
      <c r="O10" s="30"/>
    </row>
    <row r="11" spans="2:15" ht="15" customHeight="1" x14ac:dyDescent="0.25">
      <c r="B11" s="17"/>
      <c r="C11" s="6"/>
      <c r="D11" s="175" t="s">
        <v>10</v>
      </c>
      <c r="E11" s="176"/>
      <c r="F11" s="177"/>
      <c r="G11" s="181">
        <v>2017</v>
      </c>
      <c r="H11" s="181"/>
      <c r="I11" s="181">
        <v>2016</v>
      </c>
      <c r="J11" s="181"/>
      <c r="K11" s="186" t="s">
        <v>53</v>
      </c>
      <c r="L11" s="186"/>
      <c r="M11" s="152" t="s">
        <v>54</v>
      </c>
      <c r="N11" s="6"/>
      <c r="O11" s="30"/>
    </row>
    <row r="12" spans="2:15" ht="15" customHeight="1" thickBot="1" x14ac:dyDescent="0.3">
      <c r="B12" s="17"/>
      <c r="C12" s="6"/>
      <c r="D12" s="196"/>
      <c r="E12" s="197"/>
      <c r="F12" s="198"/>
      <c r="G12" s="28" t="s">
        <v>50</v>
      </c>
      <c r="H12" s="28" t="s">
        <v>6</v>
      </c>
      <c r="I12" s="28" t="s">
        <v>50</v>
      </c>
      <c r="J12" s="28" t="s">
        <v>6</v>
      </c>
      <c r="K12" s="28" t="s">
        <v>50</v>
      </c>
      <c r="L12" s="28" t="s">
        <v>7</v>
      </c>
      <c r="M12" s="28" t="s">
        <v>55</v>
      </c>
      <c r="N12" s="6"/>
      <c r="O12" s="30"/>
    </row>
    <row r="13" spans="2:15" ht="15.75" customHeight="1" thickTop="1" x14ac:dyDescent="0.25">
      <c r="B13" s="17"/>
      <c r="C13" s="6"/>
      <c r="D13" s="191" t="s">
        <v>47</v>
      </c>
      <c r="E13" s="192"/>
      <c r="F13" s="193"/>
      <c r="G13" s="51">
        <f>+G14+G17+G20</f>
        <v>68433.01135999999</v>
      </c>
      <c r="H13" s="43"/>
      <c r="I13" s="51">
        <f>+I14+I17+I20</f>
        <v>79182.836940000008</v>
      </c>
      <c r="J13" s="43"/>
      <c r="K13" s="51">
        <f>+G13-I13</f>
        <v>-10749.825580000019</v>
      </c>
      <c r="L13" s="56">
        <f>+IF(I13=0,"  - ",G13/I13-1)</f>
        <v>-0.13575954077201846</v>
      </c>
      <c r="M13" s="56">
        <v>-0.15932238233158791</v>
      </c>
      <c r="N13" s="6"/>
      <c r="O13" s="30"/>
    </row>
    <row r="14" spans="2:15" x14ac:dyDescent="0.25">
      <c r="B14" s="17"/>
      <c r="C14" s="6"/>
      <c r="D14" s="194" t="s">
        <v>11</v>
      </c>
      <c r="E14" s="194"/>
      <c r="F14" s="194"/>
      <c r="G14" s="48">
        <v>30111.632309999994</v>
      </c>
      <c r="H14" s="53">
        <f t="shared" ref="H14:H20" si="0">+G14/G$13</f>
        <v>0.44001618095679251</v>
      </c>
      <c r="I14" s="48">
        <v>37030.99811</v>
      </c>
      <c r="J14" s="53">
        <f t="shared" ref="J14:J20" si="1">+I14/I$13</f>
        <v>0.46766445281645902</v>
      </c>
      <c r="K14" s="57">
        <f>+G14-I14</f>
        <v>-6919.3658000000069</v>
      </c>
      <c r="L14" s="58">
        <f t="shared" ref="L14:L22" si="2">+IF(I14=0,"  - ",G14/I14-1)</f>
        <v>-0.18685334323007274</v>
      </c>
      <c r="M14" s="58">
        <v>-0.2090231521456134</v>
      </c>
      <c r="N14" s="6"/>
      <c r="O14" s="30"/>
    </row>
    <row r="15" spans="2:15" x14ac:dyDescent="0.25">
      <c r="B15" s="17"/>
      <c r="C15" s="6"/>
      <c r="D15" s="195" t="s">
        <v>12</v>
      </c>
      <c r="E15" s="195"/>
      <c r="F15" s="195"/>
      <c r="G15" s="49">
        <v>10762.171480000001</v>
      </c>
      <c r="H15" s="54">
        <f t="shared" si="0"/>
        <v>0.1572657883398455</v>
      </c>
      <c r="I15" s="49">
        <v>18080.516319999999</v>
      </c>
      <c r="J15" s="54">
        <f t="shared" si="1"/>
        <v>0.22833882971003333</v>
      </c>
      <c r="K15" s="49">
        <f t="shared" ref="K15:K22" si="3">+G15-I15</f>
        <v>-7318.3448399999979</v>
      </c>
      <c r="L15" s="59">
        <f t="shared" si="2"/>
        <v>-0.40476415111579056</v>
      </c>
      <c r="M15" s="59">
        <v>-0.42099279193915973</v>
      </c>
      <c r="N15" s="6"/>
      <c r="O15" s="30"/>
    </row>
    <row r="16" spans="2:15" x14ac:dyDescent="0.25">
      <c r="B16" s="17"/>
      <c r="C16" s="6"/>
      <c r="D16" s="195" t="s">
        <v>13</v>
      </c>
      <c r="E16" s="195"/>
      <c r="F16" s="195"/>
      <c r="G16" s="49">
        <v>5076.8369899999998</v>
      </c>
      <c r="H16" s="54">
        <f t="shared" si="0"/>
        <v>7.4186958736810443E-2</v>
      </c>
      <c r="I16" s="49">
        <v>5026.5712700000004</v>
      </c>
      <c r="J16" s="54">
        <f t="shared" si="1"/>
        <v>6.3480565539838302E-2</v>
      </c>
      <c r="K16" s="49">
        <f t="shared" si="3"/>
        <v>50.265719999999419</v>
      </c>
      <c r="L16" s="59">
        <f t="shared" si="2"/>
        <v>1.0000001452282081E-2</v>
      </c>
      <c r="M16" s="59">
        <v>-1.75368602570668E-2</v>
      </c>
      <c r="N16" s="6"/>
      <c r="O16" s="30"/>
    </row>
    <row r="17" spans="2:15" x14ac:dyDescent="0.25">
      <c r="B17" s="17"/>
      <c r="C17" s="6"/>
      <c r="D17" s="194" t="s">
        <v>14</v>
      </c>
      <c r="E17" s="194"/>
      <c r="F17" s="194"/>
      <c r="G17" s="48">
        <v>27850.350430000002</v>
      </c>
      <c r="H17" s="53">
        <f t="shared" si="0"/>
        <v>0.40697245198651166</v>
      </c>
      <c r="I17" s="48">
        <v>29329.521539999998</v>
      </c>
      <c r="J17" s="53">
        <f t="shared" si="1"/>
        <v>0.37040250985480788</v>
      </c>
      <c r="K17" s="57">
        <f t="shared" si="3"/>
        <v>-1479.1711099999957</v>
      </c>
      <c r="L17" s="58">
        <f t="shared" si="2"/>
        <v>-5.0432841462574873E-2</v>
      </c>
      <c r="M17" s="58">
        <v>-7.6322048879194693E-2</v>
      </c>
      <c r="N17" s="6"/>
      <c r="O17" s="30"/>
    </row>
    <row r="18" spans="2:15" x14ac:dyDescent="0.25">
      <c r="B18" s="17"/>
      <c r="C18" s="6"/>
      <c r="D18" s="195" t="s">
        <v>15</v>
      </c>
      <c r="E18" s="195"/>
      <c r="F18" s="195"/>
      <c r="G18" s="50">
        <v>27850.149440000001</v>
      </c>
      <c r="H18" s="55">
        <f t="shared" si="0"/>
        <v>0.40696951495369654</v>
      </c>
      <c r="I18" s="50">
        <v>29329.025539999999</v>
      </c>
      <c r="J18" s="55">
        <f t="shared" si="1"/>
        <v>0.37039624587110676</v>
      </c>
      <c r="K18" s="60">
        <f t="shared" si="3"/>
        <v>-1478.8760999999977</v>
      </c>
      <c r="L18" s="61">
        <f t="shared" si="2"/>
        <v>-5.0423635725061922E-2</v>
      </c>
      <c r="M18" s="61">
        <v>-7.6313094128929726E-2</v>
      </c>
      <c r="N18" s="6"/>
      <c r="O18" s="30"/>
    </row>
    <row r="19" spans="2:15" x14ac:dyDescent="0.25">
      <c r="B19" s="17"/>
      <c r="C19" s="6"/>
      <c r="D19" s="195" t="s">
        <v>16</v>
      </c>
      <c r="E19" s="195"/>
      <c r="F19" s="195"/>
      <c r="G19" s="50">
        <v>0.20099</v>
      </c>
      <c r="H19" s="55">
        <f t="shared" si="0"/>
        <v>2.937032815093701E-6</v>
      </c>
      <c r="I19" s="50">
        <v>0.496</v>
      </c>
      <c r="J19" s="55">
        <f t="shared" si="1"/>
        <v>6.2639837011123883E-6</v>
      </c>
      <c r="K19" s="60">
        <f t="shared" si="3"/>
        <v>-0.29500999999999999</v>
      </c>
      <c r="L19" s="61">
        <f t="shared" si="2"/>
        <v>-0.59477822580645157</v>
      </c>
      <c r="M19" s="61">
        <v>-0.60582628119411486</v>
      </c>
      <c r="N19" s="6"/>
      <c r="O19" s="30"/>
    </row>
    <row r="20" spans="2:15" x14ac:dyDescent="0.25">
      <c r="B20" s="17"/>
      <c r="C20" s="6"/>
      <c r="D20" s="194" t="s">
        <v>17</v>
      </c>
      <c r="E20" s="194"/>
      <c r="F20" s="194"/>
      <c r="G20" s="48">
        <v>10471.028620000001</v>
      </c>
      <c r="H20" s="53">
        <f t="shared" si="0"/>
        <v>0.15301136705669593</v>
      </c>
      <c r="I20" s="48">
        <v>12822.317290000001</v>
      </c>
      <c r="J20" s="53">
        <f t="shared" si="1"/>
        <v>0.16193303732873301</v>
      </c>
      <c r="K20" s="57">
        <f t="shared" si="3"/>
        <v>-2351.2886699999999</v>
      </c>
      <c r="L20" s="58">
        <f t="shared" si="2"/>
        <v>-0.18337470652311394</v>
      </c>
      <c r="M20" s="58">
        <v>-0.20563935775330699</v>
      </c>
      <c r="N20" s="6"/>
      <c r="O20" s="30"/>
    </row>
    <row r="21" spans="2:15" ht="15" customHeight="1" x14ac:dyDescent="0.25">
      <c r="B21" s="17"/>
      <c r="C21" s="6"/>
      <c r="D21" s="216" t="s">
        <v>48</v>
      </c>
      <c r="E21" s="217"/>
      <c r="F21" s="218"/>
      <c r="G21" s="51">
        <v>89940.08941000003</v>
      </c>
      <c r="H21" s="46"/>
      <c r="I21" s="51">
        <v>61584.163659999991</v>
      </c>
      <c r="J21" s="46"/>
      <c r="K21" s="51">
        <f t="shared" si="3"/>
        <v>28355.925750000039</v>
      </c>
      <c r="L21" s="62">
        <f t="shared" si="2"/>
        <v>0.46044184194089688</v>
      </c>
      <c r="M21" s="64">
        <v>0.42062403503174184</v>
      </c>
      <c r="N21" s="6"/>
      <c r="O21" s="30"/>
    </row>
    <row r="22" spans="2:15" ht="15" customHeight="1" x14ac:dyDescent="0.25">
      <c r="B22" s="17"/>
      <c r="C22" s="6"/>
      <c r="D22" s="212" t="s">
        <v>49</v>
      </c>
      <c r="E22" s="213"/>
      <c r="F22" s="214"/>
      <c r="G22" s="52">
        <v>158373.10077000002</v>
      </c>
      <c r="H22" s="47"/>
      <c r="I22" s="52">
        <v>140767.0006</v>
      </c>
      <c r="J22" s="47"/>
      <c r="K22" s="52">
        <f t="shared" si="3"/>
        <v>17606.10017000002</v>
      </c>
      <c r="L22" s="63">
        <f t="shared" si="2"/>
        <v>0.1250726384376768</v>
      </c>
      <c r="M22" s="63">
        <v>9.4398411097990742E-2</v>
      </c>
      <c r="N22" s="6"/>
      <c r="O22" s="30"/>
    </row>
    <row r="23" spans="2:15" x14ac:dyDescent="0.25">
      <c r="B23" s="17"/>
      <c r="C23" s="6"/>
      <c r="D23" s="69" t="s">
        <v>18</v>
      </c>
      <c r="E23" s="70"/>
      <c r="F23" s="70"/>
      <c r="G23" s="71"/>
      <c r="H23" s="72"/>
      <c r="I23" s="71"/>
      <c r="J23" s="72"/>
      <c r="K23" s="73"/>
      <c r="L23" s="72"/>
      <c r="M23" s="74"/>
      <c r="N23" s="6"/>
      <c r="O23" s="30"/>
    </row>
    <row r="24" spans="2:15" x14ac:dyDescent="0.25">
      <c r="B24" s="17"/>
      <c r="C24" s="6"/>
      <c r="D24" s="215" t="s">
        <v>56</v>
      </c>
      <c r="E24" s="215"/>
      <c r="F24" s="215"/>
      <c r="G24" s="215"/>
      <c r="H24" s="215"/>
      <c r="I24" s="215"/>
      <c r="J24" s="215"/>
      <c r="K24" s="215"/>
      <c r="L24" s="215"/>
      <c r="M24" s="215"/>
      <c r="N24" s="6"/>
      <c r="O24" s="30"/>
    </row>
    <row r="25" spans="2:15" x14ac:dyDescent="0.25">
      <c r="B25" s="18"/>
      <c r="C25" s="19"/>
      <c r="D25" s="19"/>
      <c r="E25" s="19"/>
      <c r="F25" s="20"/>
      <c r="G25" s="20"/>
      <c r="H25" s="20"/>
      <c r="I25" s="20"/>
      <c r="J25" s="20"/>
      <c r="K25" s="20"/>
      <c r="L25" s="19"/>
      <c r="M25" s="19"/>
      <c r="N25" s="19"/>
      <c r="O25" s="31"/>
    </row>
    <row r="26" spans="2:15" x14ac:dyDescent="0.25">
      <c r="F26" s="21"/>
      <c r="G26" s="21"/>
      <c r="H26" s="21"/>
      <c r="I26" s="21"/>
      <c r="J26" s="21"/>
      <c r="K26" s="21"/>
    </row>
    <row r="28" spans="2:15" x14ac:dyDescent="0.25">
      <c r="B28" s="65" t="s">
        <v>73</v>
      </c>
      <c r="C28" s="93"/>
      <c r="D28" s="93"/>
      <c r="E28" s="93"/>
      <c r="F28" s="93"/>
      <c r="G28" s="94"/>
      <c r="H28" s="94"/>
      <c r="I28" s="94"/>
      <c r="J28" s="94"/>
      <c r="K28" s="94"/>
      <c r="L28" s="94"/>
      <c r="M28" s="94"/>
      <c r="N28" s="94"/>
      <c r="O28" s="29"/>
    </row>
    <row r="29" spans="2:15" x14ac:dyDescent="0.25">
      <c r="B29" s="95"/>
      <c r="C29" s="96"/>
      <c r="D29" s="96"/>
      <c r="E29" s="96"/>
      <c r="F29" s="96"/>
      <c r="G29" s="97"/>
      <c r="H29" s="97"/>
      <c r="I29" s="97"/>
      <c r="J29" s="97"/>
      <c r="K29" s="97"/>
      <c r="L29" s="97"/>
      <c r="M29" s="97"/>
      <c r="N29" s="97"/>
      <c r="O29" s="30"/>
    </row>
    <row r="30" spans="2:15" x14ac:dyDescent="0.25">
      <c r="B30" s="98"/>
      <c r="C30" s="189" t="s">
        <v>70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33"/>
    </row>
    <row r="31" spans="2:15" x14ac:dyDescent="0.25">
      <c r="B31" s="98"/>
      <c r="C31" s="190" t="s">
        <v>69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33"/>
    </row>
    <row r="32" spans="2:15" ht="15" customHeight="1" x14ac:dyDescent="0.25">
      <c r="B32" s="17"/>
      <c r="C32" s="91" t="s">
        <v>37</v>
      </c>
      <c r="D32" s="92">
        <v>2007</v>
      </c>
      <c r="E32" s="92">
        <v>2008</v>
      </c>
      <c r="F32" s="92">
        <v>2009</v>
      </c>
      <c r="G32" s="92">
        <v>2010</v>
      </c>
      <c r="H32" s="92">
        <v>2011</v>
      </c>
      <c r="I32" s="92">
        <v>2012</v>
      </c>
      <c r="J32" s="92">
        <v>2013</v>
      </c>
      <c r="K32" s="92">
        <v>2014</v>
      </c>
      <c r="L32" s="92">
        <v>2015</v>
      </c>
      <c r="M32" s="92">
        <v>2016</v>
      </c>
      <c r="N32" s="92">
        <v>2017</v>
      </c>
      <c r="O32" s="30"/>
    </row>
    <row r="33" spans="2:15" x14ac:dyDescent="0.25">
      <c r="B33" s="17"/>
      <c r="C33" s="100" t="s">
        <v>35</v>
      </c>
      <c r="D33" s="99">
        <v>29813.192470000002</v>
      </c>
      <c r="E33" s="99">
        <v>29175.194039999998</v>
      </c>
      <c r="F33" s="99">
        <v>33096.636310000009</v>
      </c>
      <c r="G33" s="99">
        <v>39089.795749999997</v>
      </c>
      <c r="H33" s="99">
        <v>42167.169310000012</v>
      </c>
      <c r="I33" s="99">
        <v>53336.288159999996</v>
      </c>
      <c r="J33" s="99">
        <v>62092.593169999993</v>
      </c>
      <c r="K33" s="99">
        <v>79207.497109999997</v>
      </c>
      <c r="L33" s="99">
        <v>86768.993869999991</v>
      </c>
      <c r="M33" s="99">
        <v>79182.836940000008</v>
      </c>
      <c r="N33" s="99">
        <v>68433.01135999999</v>
      </c>
      <c r="O33" s="30"/>
    </row>
    <row r="34" spans="2:15" x14ac:dyDescent="0.25">
      <c r="B34" s="17"/>
      <c r="C34" s="101" t="s">
        <v>38</v>
      </c>
      <c r="D34" s="49">
        <v>11470.647469999998</v>
      </c>
      <c r="E34" s="49">
        <v>12957.575559999999</v>
      </c>
      <c r="F34" s="49">
        <v>13487.18511</v>
      </c>
      <c r="G34" s="49">
        <v>16037.50578</v>
      </c>
      <c r="H34" s="49">
        <v>19400.90525</v>
      </c>
      <c r="I34" s="49">
        <v>24960.817219999997</v>
      </c>
      <c r="J34" s="49">
        <v>28072.943960000001</v>
      </c>
      <c r="K34" s="49">
        <v>37407.922430000006</v>
      </c>
      <c r="L34" s="49">
        <v>42617.586210000009</v>
      </c>
      <c r="M34" s="49">
        <v>37030.99811</v>
      </c>
      <c r="N34" s="49">
        <v>30111.632309999994</v>
      </c>
      <c r="O34" s="30"/>
    </row>
    <row r="35" spans="2:15" x14ac:dyDescent="0.25">
      <c r="B35" s="17"/>
      <c r="C35" s="101" t="s">
        <v>65</v>
      </c>
      <c r="D35" s="49">
        <v>5957.5212099999999</v>
      </c>
      <c r="E35" s="49">
        <v>6705.8019599999998</v>
      </c>
      <c r="F35" s="49">
        <v>7336.9376599999996</v>
      </c>
      <c r="G35" s="49">
        <v>8668.2281200000016</v>
      </c>
      <c r="H35" s="49">
        <v>10184.680050000001</v>
      </c>
      <c r="I35" s="49">
        <v>12935.589779999998</v>
      </c>
      <c r="J35" s="49">
        <v>13987.031940000003</v>
      </c>
      <c r="K35" s="49">
        <v>16150.256450000003</v>
      </c>
      <c r="L35" s="49">
        <v>18207.950810000002</v>
      </c>
      <c r="M35" s="49">
        <v>18080.516319999999</v>
      </c>
      <c r="N35" s="49">
        <v>10762.171480000001</v>
      </c>
      <c r="O35" s="30"/>
    </row>
    <row r="36" spans="2:15" x14ac:dyDescent="0.25">
      <c r="B36" s="17"/>
      <c r="C36" s="101" t="s">
        <v>66</v>
      </c>
      <c r="D36" s="49">
        <v>1325.39543</v>
      </c>
      <c r="E36" s="49">
        <v>1777.53133</v>
      </c>
      <c r="F36" s="49">
        <v>1760.6629600000001</v>
      </c>
      <c r="G36" s="49">
        <v>1867.30333</v>
      </c>
      <c r="H36" s="49">
        <v>2755.4695199999996</v>
      </c>
      <c r="I36" s="49">
        <v>3336.1456599999997</v>
      </c>
      <c r="J36" s="49">
        <v>4409.9459399999996</v>
      </c>
      <c r="K36" s="49">
        <v>5461.9785199999997</v>
      </c>
      <c r="L36" s="49">
        <v>4906.2341800000004</v>
      </c>
      <c r="M36" s="49">
        <v>5026.5712700000004</v>
      </c>
      <c r="N36" s="49">
        <v>5076.8369899999998</v>
      </c>
      <c r="O36" s="30"/>
    </row>
    <row r="37" spans="2:15" x14ac:dyDescent="0.25">
      <c r="B37" s="17"/>
      <c r="C37" s="101" t="s">
        <v>39</v>
      </c>
      <c r="D37" s="49">
        <v>11320.371789999999</v>
      </c>
      <c r="E37" s="49">
        <v>10768.686760000001</v>
      </c>
      <c r="F37" s="49">
        <v>14531.51664</v>
      </c>
      <c r="G37" s="49">
        <v>17818.173809999997</v>
      </c>
      <c r="H37" s="49">
        <v>16302.448510000002</v>
      </c>
      <c r="I37" s="49">
        <v>20232.442050000001</v>
      </c>
      <c r="J37" s="49">
        <v>22172.252060000003</v>
      </c>
      <c r="K37" s="49">
        <v>30078.410929999995</v>
      </c>
      <c r="L37" s="49">
        <v>31360.944550000004</v>
      </c>
      <c r="M37" s="49">
        <v>29329.025539999999</v>
      </c>
      <c r="N37" s="49">
        <v>27850.149440000001</v>
      </c>
      <c r="O37" s="30"/>
    </row>
    <row r="38" spans="2:15" x14ac:dyDescent="0.25">
      <c r="B38" s="17"/>
      <c r="C38" s="101" t="s">
        <v>40</v>
      </c>
      <c r="D38" s="49">
        <v>6.1959600000000004</v>
      </c>
      <c r="E38" s="49">
        <v>0</v>
      </c>
      <c r="F38" s="49">
        <v>0</v>
      </c>
      <c r="G38" s="49">
        <v>3.5000000000000003E-2</v>
      </c>
      <c r="H38" s="49">
        <v>0.19</v>
      </c>
      <c r="I38" s="49">
        <v>0.42499999999999999</v>
      </c>
      <c r="J38" s="49">
        <v>11.10399</v>
      </c>
      <c r="K38" s="49">
        <v>0</v>
      </c>
      <c r="L38" s="49">
        <v>0</v>
      </c>
      <c r="M38" s="49">
        <v>0.496</v>
      </c>
      <c r="N38" s="49">
        <v>0.20099</v>
      </c>
      <c r="O38" s="30"/>
    </row>
    <row r="39" spans="2:15" x14ac:dyDescent="0.25">
      <c r="B39" s="24"/>
      <c r="C39" s="102" t="s">
        <v>48</v>
      </c>
      <c r="D39" s="99">
        <v>41440.022340000003</v>
      </c>
      <c r="E39" s="99">
        <v>58277.493029999991</v>
      </c>
      <c r="F39" s="99">
        <v>46820.397199999999</v>
      </c>
      <c r="G39" s="99">
        <v>69341.547510000004</v>
      </c>
      <c r="H39" s="99">
        <v>61497.833229999989</v>
      </c>
      <c r="I39" s="99">
        <v>55635.126999999993</v>
      </c>
      <c r="J39" s="99">
        <v>59310.697130000008</v>
      </c>
      <c r="K39" s="99">
        <v>58931.42925999999</v>
      </c>
      <c r="L39" s="99">
        <v>67292.576950000002</v>
      </c>
      <c r="M39" s="99">
        <v>61584.163659999991</v>
      </c>
      <c r="N39" s="99">
        <v>89940.08941000003</v>
      </c>
      <c r="O39" s="30"/>
    </row>
    <row r="40" spans="2:15" x14ac:dyDescent="0.25">
      <c r="B40" s="25"/>
      <c r="C40" s="103" t="s">
        <v>67</v>
      </c>
      <c r="D40" s="86">
        <v>71253.214810000005</v>
      </c>
      <c r="E40" s="86">
        <v>87452.687069999985</v>
      </c>
      <c r="F40" s="86">
        <v>79917.033510000008</v>
      </c>
      <c r="G40" s="86">
        <v>108431.34325999999</v>
      </c>
      <c r="H40" s="86">
        <v>103665.00254</v>
      </c>
      <c r="I40" s="86">
        <v>108971.41515999999</v>
      </c>
      <c r="J40" s="86">
        <v>121403.29029999999</v>
      </c>
      <c r="K40" s="86">
        <v>138138.92637</v>
      </c>
      <c r="L40" s="86">
        <v>154061.57081999999</v>
      </c>
      <c r="M40" s="86">
        <v>140767.0006</v>
      </c>
      <c r="N40" s="86">
        <v>158373.10077000002</v>
      </c>
      <c r="O40" s="30"/>
    </row>
    <row r="41" spans="2:15" x14ac:dyDescent="0.25">
      <c r="B41" s="25"/>
      <c r="C41" s="173" t="s">
        <v>68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30"/>
    </row>
    <row r="42" spans="2:15" x14ac:dyDescent="0.25"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4"/>
    </row>
    <row r="43" spans="2:15" x14ac:dyDescent="0.25"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/>
    </row>
    <row r="44" spans="2:15" x14ac:dyDescent="0.25">
      <c r="B44" s="26"/>
      <c r="C44" s="189" t="s">
        <v>71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34"/>
    </row>
    <row r="45" spans="2:15" x14ac:dyDescent="0.25">
      <c r="B45" s="26"/>
      <c r="C45" s="190" t="s">
        <v>72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34"/>
    </row>
    <row r="46" spans="2:15" x14ac:dyDescent="0.25">
      <c r="B46" s="26"/>
      <c r="C46" s="91" t="s">
        <v>37</v>
      </c>
      <c r="D46" s="92">
        <v>2007</v>
      </c>
      <c r="E46" s="92">
        <v>2008</v>
      </c>
      <c r="F46" s="92">
        <v>2009</v>
      </c>
      <c r="G46" s="92">
        <v>2010</v>
      </c>
      <c r="H46" s="92">
        <v>2011</v>
      </c>
      <c r="I46" s="92">
        <v>2012</v>
      </c>
      <c r="J46" s="92">
        <v>2013</v>
      </c>
      <c r="K46" s="92">
        <v>2014</v>
      </c>
      <c r="L46" s="92">
        <v>2015</v>
      </c>
      <c r="M46" s="92">
        <v>2016</v>
      </c>
      <c r="N46" s="92">
        <v>2017</v>
      </c>
      <c r="O46" s="34"/>
    </row>
    <row r="47" spans="2:15" x14ac:dyDescent="0.25">
      <c r="B47" s="26"/>
      <c r="C47" s="100" t="s">
        <v>35</v>
      </c>
      <c r="D47" s="104">
        <v>0.23469841318237061</v>
      </c>
      <c r="E47" s="104">
        <v>-2.1399869559155738E-2</v>
      </c>
      <c r="F47" s="104">
        <v>0.13441015215266794</v>
      </c>
      <c r="G47" s="104">
        <v>0.18108062051578266</v>
      </c>
      <c r="H47" s="104">
        <v>7.8725751847910752E-2</v>
      </c>
      <c r="I47" s="104">
        <v>0.26487713149270387</v>
      </c>
      <c r="J47" s="104">
        <v>0.16417162333705226</v>
      </c>
      <c r="K47" s="104">
        <v>0.27563519360742461</v>
      </c>
      <c r="L47" s="104">
        <v>9.5464407232801696E-2</v>
      </c>
      <c r="M47" s="104">
        <v>-8.7429352256473081E-2</v>
      </c>
      <c r="N47" s="104">
        <v>-0.13575954077201846</v>
      </c>
      <c r="O47" s="34"/>
    </row>
    <row r="48" spans="2:15" x14ac:dyDescent="0.25">
      <c r="B48" s="26"/>
      <c r="C48" s="101" t="s">
        <v>38</v>
      </c>
      <c r="D48" s="59">
        <v>0.1996062997227368</v>
      </c>
      <c r="E48" s="59">
        <v>0.12962895894838278</v>
      </c>
      <c r="F48" s="59">
        <v>4.0872580487580024E-2</v>
      </c>
      <c r="G48" s="59">
        <v>0.18909213814445813</v>
      </c>
      <c r="H48" s="59">
        <v>0.20972085785274786</v>
      </c>
      <c r="I48" s="59">
        <v>0.28658002801183713</v>
      </c>
      <c r="J48" s="59">
        <v>0.12468048271698384</v>
      </c>
      <c r="K48" s="59">
        <v>0.33252581144681637</v>
      </c>
      <c r="L48" s="59">
        <v>0.13926632225429381</v>
      </c>
      <c r="M48" s="59">
        <v>-0.13108645037923672</v>
      </c>
      <c r="N48" s="59">
        <v>-0.18685334323007274</v>
      </c>
      <c r="O48" s="34"/>
    </row>
    <row r="49" spans="2:15" x14ac:dyDescent="0.25">
      <c r="B49" s="26"/>
      <c r="C49" s="101" t="s">
        <v>65</v>
      </c>
      <c r="D49" s="59">
        <v>0.36215440665224863</v>
      </c>
      <c r="E49" s="59">
        <v>0.12560270012030728</v>
      </c>
      <c r="F49" s="59">
        <v>9.4117855517462878E-2</v>
      </c>
      <c r="G49" s="59">
        <v>0.18145042546265855</v>
      </c>
      <c r="H49" s="59">
        <v>0.17494370348896626</v>
      </c>
      <c r="I49" s="59">
        <v>0.27010271471414526</v>
      </c>
      <c r="J49" s="59">
        <v>8.1282893001574763E-2</v>
      </c>
      <c r="K49" s="59">
        <v>0.15465929578766646</v>
      </c>
      <c r="L49" s="59">
        <v>0.12740939231339565</v>
      </c>
      <c r="M49" s="59">
        <v>-6.9988375589203899E-3</v>
      </c>
      <c r="N49" s="59">
        <v>-0.40476415111579056</v>
      </c>
      <c r="O49" s="34"/>
    </row>
    <row r="50" spans="2:15" x14ac:dyDescent="0.25">
      <c r="B50" s="26"/>
      <c r="C50" s="101" t="s">
        <v>66</v>
      </c>
      <c r="D50" s="59">
        <v>-0.20239598928609626</v>
      </c>
      <c r="E50" s="59">
        <v>0.34113283459865262</v>
      </c>
      <c r="F50" s="59">
        <v>-9.4897736626672335E-3</v>
      </c>
      <c r="G50" s="59">
        <v>6.0568304339179146E-2</v>
      </c>
      <c r="H50" s="59">
        <v>0.47564108933496074</v>
      </c>
      <c r="I50" s="59">
        <v>0.21073582407110059</v>
      </c>
      <c r="J50" s="59">
        <v>0.32186852416989487</v>
      </c>
      <c r="K50" s="59">
        <v>0.23855906496667845</v>
      </c>
      <c r="L50" s="59">
        <v>-0.10174780767903846</v>
      </c>
      <c r="M50" s="59">
        <v>2.4527384055687218E-2</v>
      </c>
      <c r="N50" s="59">
        <v>1.0000001452282081E-2</v>
      </c>
      <c r="O50" s="34"/>
    </row>
    <row r="51" spans="2:15" x14ac:dyDescent="0.25">
      <c r="B51" s="26"/>
      <c r="C51" s="101" t="s">
        <v>39</v>
      </c>
      <c r="D51" s="59">
        <v>9.8129015103632034E-2</v>
      </c>
      <c r="E51" s="59">
        <v>-4.8733826082226095E-2</v>
      </c>
      <c r="F51" s="59">
        <v>0.34942328288133795</v>
      </c>
      <c r="G51" s="59">
        <v>0.22617440776642828</v>
      </c>
      <c r="H51" s="59">
        <v>-8.5066254048399292E-2</v>
      </c>
      <c r="I51" s="59">
        <v>0.2410676860957004</v>
      </c>
      <c r="J51" s="59">
        <v>9.5876217275511877E-2</v>
      </c>
      <c r="K51" s="59">
        <v>0.35657897306079933</v>
      </c>
      <c r="L51" s="59">
        <v>4.2639673451658977E-2</v>
      </c>
      <c r="M51" s="59">
        <v>-6.4791384288838461E-2</v>
      </c>
      <c r="N51" s="59">
        <v>-5.0423635725061922E-2</v>
      </c>
      <c r="O51" s="34"/>
    </row>
    <row r="52" spans="2:15" x14ac:dyDescent="0.25">
      <c r="B52" s="26"/>
      <c r="C52" s="101" t="s">
        <v>40</v>
      </c>
      <c r="D52" s="59">
        <v>0.32504993562901774</v>
      </c>
      <c r="E52" s="59">
        <v>-1</v>
      </c>
      <c r="F52" s="59"/>
      <c r="G52" s="59"/>
      <c r="H52" s="59">
        <v>4.4285714285714279</v>
      </c>
      <c r="I52" s="59">
        <v>1.236842105263158</v>
      </c>
      <c r="J52" s="59">
        <v>25.127035294117647</v>
      </c>
      <c r="K52" s="59">
        <v>-1</v>
      </c>
      <c r="L52" s="59"/>
      <c r="M52" s="59"/>
      <c r="N52" s="59">
        <v>-0.59477822580645157</v>
      </c>
      <c r="O52" s="35"/>
    </row>
    <row r="53" spans="2:15" x14ac:dyDescent="0.25">
      <c r="B53" s="26"/>
      <c r="C53" s="102" t="s">
        <v>48</v>
      </c>
      <c r="D53" s="104">
        <v>0.1175041927918401</v>
      </c>
      <c r="E53" s="104">
        <v>0.40630940185926523</v>
      </c>
      <c r="F53" s="104">
        <v>-0.19659555060307976</v>
      </c>
      <c r="G53" s="104">
        <v>0.48101151756141025</v>
      </c>
      <c r="H53" s="104">
        <v>-0.11311709302231598</v>
      </c>
      <c r="I53" s="104">
        <v>-9.5331915322506622E-2</v>
      </c>
      <c r="J53" s="104">
        <v>6.606563745239602E-2</v>
      </c>
      <c r="K53" s="104">
        <v>-6.3945947080796817E-3</v>
      </c>
      <c r="L53" s="104">
        <v>0.1418792619658249</v>
      </c>
      <c r="M53" s="104">
        <v>-8.4829762044058676E-2</v>
      </c>
      <c r="N53" s="104">
        <v>0.46044184194089688</v>
      </c>
      <c r="O53" s="35"/>
    </row>
    <row r="54" spans="2:15" x14ac:dyDescent="0.25">
      <c r="B54" s="26"/>
      <c r="C54" s="103" t="s">
        <v>67</v>
      </c>
      <c r="D54" s="86">
        <v>0.16372080674649436</v>
      </c>
      <c r="E54" s="105">
        <v>0.22735075607741528</v>
      </c>
      <c r="F54" s="105">
        <v>-8.6168347851543925E-2</v>
      </c>
      <c r="G54" s="105">
        <v>0.35679890128093894</v>
      </c>
      <c r="H54" s="105">
        <v>-4.3957222853645894E-2</v>
      </c>
      <c r="I54" s="105">
        <v>5.1188081705322519E-2</v>
      </c>
      <c r="J54" s="105">
        <v>0.11408381841923032</v>
      </c>
      <c r="K54" s="105">
        <v>0.13785158564190914</v>
      </c>
      <c r="L54" s="105">
        <v>0.11526544232254832</v>
      </c>
      <c r="M54" s="105">
        <v>-8.629387685221579E-2</v>
      </c>
      <c r="N54" s="105">
        <v>0.1250726384376768</v>
      </c>
      <c r="O54" s="35"/>
    </row>
    <row r="55" spans="2:15" x14ac:dyDescent="0.25">
      <c r="B55" s="26"/>
      <c r="C55" s="173" t="s">
        <v>68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35"/>
    </row>
    <row r="56" spans="2:15" ht="15" customHeight="1" x14ac:dyDescent="0.25">
      <c r="B56" s="2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34"/>
    </row>
    <row r="57" spans="2:15" x14ac:dyDescent="0.25">
      <c r="B57" s="26"/>
      <c r="C57" s="189" t="s">
        <v>71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34"/>
    </row>
    <row r="58" spans="2:15" x14ac:dyDescent="0.25">
      <c r="B58" s="26"/>
      <c r="C58" s="190" t="s">
        <v>74</v>
      </c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34"/>
    </row>
    <row r="59" spans="2:15" x14ac:dyDescent="0.25">
      <c r="B59" s="26"/>
      <c r="C59" s="91" t="s">
        <v>37</v>
      </c>
      <c r="D59" s="92">
        <v>2007</v>
      </c>
      <c r="E59" s="92">
        <v>2008</v>
      </c>
      <c r="F59" s="92">
        <v>2009</v>
      </c>
      <c r="G59" s="92">
        <v>2010</v>
      </c>
      <c r="H59" s="92">
        <v>2011</v>
      </c>
      <c r="I59" s="92">
        <v>2012</v>
      </c>
      <c r="J59" s="92">
        <v>2013</v>
      </c>
      <c r="K59" s="92">
        <v>2014</v>
      </c>
      <c r="L59" s="92">
        <v>2015</v>
      </c>
      <c r="M59" s="92">
        <v>2016</v>
      </c>
      <c r="N59" s="92">
        <v>2017</v>
      </c>
      <c r="O59" s="34"/>
    </row>
    <row r="60" spans="2:15" x14ac:dyDescent="0.25">
      <c r="B60" s="26"/>
      <c r="C60" s="100" t="s">
        <v>35</v>
      </c>
      <c r="D60" s="104">
        <v>0.21314141405385856</v>
      </c>
      <c r="E60" s="104">
        <v>-7.4947624985412187E-2</v>
      </c>
      <c r="F60" s="104">
        <v>0.10204218861063752</v>
      </c>
      <c r="G60" s="104">
        <v>0.16331133601292702</v>
      </c>
      <c r="H60" s="104">
        <v>4.3564808451565851E-2</v>
      </c>
      <c r="I60" s="104">
        <v>0.22026769472508234</v>
      </c>
      <c r="J60" s="104">
        <v>0.13238868321495079</v>
      </c>
      <c r="K60" s="104">
        <v>0.23554230251701602</v>
      </c>
      <c r="L60" s="104">
        <v>5.7915923776657996E-2</v>
      </c>
      <c r="M60" s="104">
        <v>-0.11907323908306289</v>
      </c>
      <c r="N60" s="104">
        <v>-0.15932238233158791</v>
      </c>
      <c r="O60" s="34"/>
    </row>
    <row r="61" spans="2:15" x14ac:dyDescent="0.25">
      <c r="B61" s="26"/>
      <c r="C61" s="101" t="s">
        <v>38</v>
      </c>
      <c r="D61" s="59">
        <v>0.17866198515847986</v>
      </c>
      <c r="E61" s="59">
        <v>6.7817097970052975E-2</v>
      </c>
      <c r="F61" s="59">
        <v>1.1173511175489814E-2</v>
      </c>
      <c r="G61" s="59">
        <v>0.17120232085698905</v>
      </c>
      <c r="H61" s="59">
        <v>0.17029014385016294</v>
      </c>
      <c r="I61" s="59">
        <v>0.24120517777769024</v>
      </c>
      <c r="J61" s="59">
        <v>9.3975686515006096E-2</v>
      </c>
      <c r="K61" s="59">
        <v>0.29064486264482103</v>
      </c>
      <c r="L61" s="59">
        <v>0.10021647054677385</v>
      </c>
      <c r="M61" s="59">
        <v>-0.16121650342694038</v>
      </c>
      <c r="N61" s="59">
        <v>-0.2090231521456134</v>
      </c>
      <c r="O61" s="34"/>
    </row>
    <row r="62" spans="2:15" x14ac:dyDescent="0.25">
      <c r="B62" s="26"/>
      <c r="C62" s="101" t="s">
        <v>65</v>
      </c>
      <c r="D62" s="59">
        <v>0.33837211209060136</v>
      </c>
      <c r="E62" s="59">
        <v>6.4011150908042325E-2</v>
      </c>
      <c r="F62" s="59">
        <v>6.2899546345184243E-2</v>
      </c>
      <c r="G62" s="59">
        <v>0.16367557726736925</v>
      </c>
      <c r="H62" s="59">
        <v>0.13664654688405742</v>
      </c>
      <c r="I62" s="59">
        <v>0.22530898310990533</v>
      </c>
      <c r="J62" s="59">
        <v>5.1762890319485999E-2</v>
      </c>
      <c r="K62" s="59">
        <v>0.11836864652952928</v>
      </c>
      <c r="L62" s="59">
        <v>8.8765952475386989E-2</v>
      </c>
      <c r="M62" s="59">
        <v>-4.1431696516913807E-2</v>
      </c>
      <c r="N62" s="59">
        <v>-0.42099279193915973</v>
      </c>
      <c r="O62" s="34"/>
    </row>
    <row r="63" spans="2:15" x14ac:dyDescent="0.25">
      <c r="B63" s="26"/>
      <c r="C63" s="101" t="s">
        <v>66</v>
      </c>
      <c r="D63" s="59">
        <v>-0.21632161580370146</v>
      </c>
      <c r="E63" s="59">
        <v>0.26774775034686571</v>
      </c>
      <c r="F63" s="59">
        <v>-3.7751861086035232E-2</v>
      </c>
      <c r="G63" s="59">
        <v>4.4612120140437028E-2</v>
      </c>
      <c r="H63" s="59">
        <v>0.42754273558142741</v>
      </c>
      <c r="I63" s="59">
        <v>0.16803583223675123</v>
      </c>
      <c r="J63" s="59">
        <v>0.28578031577279095</v>
      </c>
      <c r="K63" s="59">
        <v>0.19963146721020775</v>
      </c>
      <c r="L63" s="59">
        <v>-0.13253658306974891</v>
      </c>
      <c r="M63" s="59">
        <v>-1.0998663896834127E-2</v>
      </c>
      <c r="N63" s="59">
        <v>-1.75368602570668E-2</v>
      </c>
      <c r="O63" s="34"/>
    </row>
    <row r="64" spans="2:15" x14ac:dyDescent="0.25">
      <c r="B64" s="26"/>
      <c r="C64" s="101" t="s">
        <v>39</v>
      </c>
      <c r="D64" s="59">
        <v>7.8956425288303267E-2</v>
      </c>
      <c r="E64" s="59">
        <v>-0.10078590214650474</v>
      </c>
      <c r="F64" s="59">
        <v>0.31092038025816748</v>
      </c>
      <c r="G64" s="59">
        <v>0.20772669003805899</v>
      </c>
      <c r="H64" s="59">
        <v>-0.11488841561050289</v>
      </c>
      <c r="I64" s="59">
        <v>0.1972979561442314</v>
      </c>
      <c r="J64" s="59">
        <v>6.5957803618371447E-2</v>
      </c>
      <c r="K64" s="59">
        <v>0.3139420394805521</v>
      </c>
      <c r="L64" s="59">
        <v>6.9018272278711379E-3</v>
      </c>
      <c r="M64" s="59">
        <v>-9.7220255048587778E-2</v>
      </c>
      <c r="N64" s="59">
        <v>-7.6313094128929726E-2</v>
      </c>
      <c r="O64" s="34"/>
    </row>
    <row r="65" spans="2:15" x14ac:dyDescent="0.25">
      <c r="B65" s="26"/>
      <c r="C65" s="101" t="s">
        <v>40</v>
      </c>
      <c r="D65" s="59">
        <v>0.30191546003350189</v>
      </c>
      <c r="E65" s="59">
        <v>-1</v>
      </c>
      <c r="F65" s="59">
        <v>0</v>
      </c>
      <c r="G65" s="59">
        <v>0</v>
      </c>
      <c r="H65" s="59">
        <v>4.2516277592504359</v>
      </c>
      <c r="I65" s="59">
        <v>1.1579535998348613</v>
      </c>
      <c r="J65" s="59">
        <v>24.413743558024063</v>
      </c>
      <c r="K65" s="59">
        <v>-1</v>
      </c>
      <c r="L65" s="59">
        <v>0</v>
      </c>
      <c r="M65" s="59">
        <v>0</v>
      </c>
      <c r="N65" s="59">
        <v>-0.60582628119411486</v>
      </c>
      <c r="O65" s="35"/>
    </row>
    <row r="66" spans="2:15" x14ac:dyDescent="0.25">
      <c r="B66" s="26"/>
      <c r="C66" s="102" t="s">
        <v>48</v>
      </c>
      <c r="D66" s="104">
        <v>9.7993325479690974E-2</v>
      </c>
      <c r="E66" s="104">
        <v>0.32935793868044705</v>
      </c>
      <c r="F66" s="104">
        <v>-0.21951897550212351</v>
      </c>
      <c r="G66" s="104">
        <v>0.45872979136048242</v>
      </c>
      <c r="H66" s="104">
        <v>-0.14202494067312921</v>
      </c>
      <c r="I66" s="104">
        <v>-0.12723757059471497</v>
      </c>
      <c r="J66" s="104">
        <v>3.6961079634489691E-2</v>
      </c>
      <c r="K66" s="104">
        <v>-3.7623360973578546E-2</v>
      </c>
      <c r="L66" s="104">
        <v>0.10273984831281191</v>
      </c>
      <c r="M66" s="104">
        <v>-0.116563791084493</v>
      </c>
      <c r="N66" s="104">
        <v>0.42062403503174184</v>
      </c>
      <c r="O66" s="35"/>
    </row>
    <row r="67" spans="2:15" x14ac:dyDescent="0.25">
      <c r="B67" s="26"/>
      <c r="C67" s="103" t="s">
        <v>67</v>
      </c>
      <c r="D67" s="105">
        <v>0.14340302861620025</v>
      </c>
      <c r="E67" s="105">
        <v>0.16019168255567151</v>
      </c>
      <c r="F67" s="105">
        <v>-0.11224257642237034</v>
      </c>
      <c r="G67" s="105">
        <v>0.33638594616912409</v>
      </c>
      <c r="H67" s="105">
        <v>-7.5119328619770886E-2</v>
      </c>
      <c r="I67" s="105">
        <v>1.4114988126366246E-2</v>
      </c>
      <c r="J67" s="105">
        <v>8.3668320753755188E-2</v>
      </c>
      <c r="K67" s="105">
        <v>0.10208919845723141</v>
      </c>
      <c r="L67" s="105">
        <v>7.703825234378936E-2</v>
      </c>
      <c r="M67" s="105">
        <v>-0.11797713691010048</v>
      </c>
      <c r="N67" s="105">
        <v>9.4398411097990742E-2</v>
      </c>
      <c r="O67" s="35"/>
    </row>
    <row r="68" spans="2:15" x14ac:dyDescent="0.25">
      <c r="B68" s="26"/>
      <c r="C68" s="173" t="s">
        <v>68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35"/>
    </row>
    <row r="69" spans="2:15" x14ac:dyDescent="0.25">
      <c r="B69" s="27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31"/>
    </row>
    <row r="70" spans="2:15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2" spans="2:15" x14ac:dyDescent="0.25">
      <c r="B72" s="65" t="s">
        <v>19</v>
      </c>
      <c r="C72" s="14"/>
      <c r="D72" s="14"/>
      <c r="E72" s="14"/>
      <c r="F72" s="14"/>
      <c r="G72" s="15"/>
      <c r="H72" s="15"/>
      <c r="I72" s="15"/>
      <c r="J72" s="15"/>
      <c r="K72" s="15"/>
      <c r="L72" s="15"/>
      <c r="M72" s="15"/>
      <c r="N72" s="15"/>
      <c r="O72" s="29"/>
    </row>
    <row r="73" spans="2:15" ht="15" customHeight="1" x14ac:dyDescent="0.25">
      <c r="B73" s="16"/>
      <c r="C73" s="184" t="str">
        <f>+CONCATENATE("En el año ",G77," los impuestos de",D83," representaron  ",FIXED(H83*100,1),"% del total de tributos internos recaudados por la suma de S/ ",FIXED(G83/1000,1)," millones de soles. Mientras que los  Impuesto de ",D85," alcanzaron  una participación de ",FIXED(H85*100,1),"% sumando S/ ",FIXED(G85/1000,1)," millones de soles y el impuesto ",D92," representó el ",FIXED(H92*100,1),"%, sumando S/ ",FIXED(G92/1000,1)," millones de soles. Los impuestos aduaneros fueron S/", FIXED(G97/1000,1), " millones de soles.")</f>
        <v>En el año 2017 los impuestos de   Tercera Categoría representaron  15.7% del total de tributos internos recaudados por la suma de S/ 10.8 millones de soles. Mientras que los  Impuesto de    Quinta Categoría alcanzaron  una participación de 7.4% sumando S/ 5.1 millones de soles y el impuesto    Imp. General a las Ventas representó el 40.7%, sumando S/ 27.9 millones de soles. Los impuestos aduaneros fueron S/89.9 millones de soles.</v>
      </c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32"/>
    </row>
    <row r="74" spans="2:15" x14ac:dyDescent="0.25">
      <c r="B74" s="17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32"/>
    </row>
    <row r="75" spans="2:15" x14ac:dyDescent="0.25">
      <c r="B75" s="17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30"/>
    </row>
    <row r="76" spans="2:15" x14ac:dyDescent="0.25">
      <c r="B76" s="17"/>
      <c r="C76" s="6"/>
      <c r="D76" s="174" t="s">
        <v>46</v>
      </c>
      <c r="E76" s="174"/>
      <c r="F76" s="174"/>
      <c r="G76" s="174"/>
      <c r="H76" s="174"/>
      <c r="I76" s="174"/>
      <c r="J76" s="174"/>
      <c r="K76" s="174"/>
      <c r="L76" s="174"/>
      <c r="M76" s="174"/>
      <c r="N76" s="6"/>
      <c r="O76" s="30"/>
    </row>
    <row r="77" spans="2:15" ht="15" customHeight="1" x14ac:dyDescent="0.25">
      <c r="B77" s="17"/>
      <c r="C77" s="6"/>
      <c r="D77" s="175" t="s">
        <v>20</v>
      </c>
      <c r="E77" s="176"/>
      <c r="F77" s="177"/>
      <c r="G77" s="181">
        <v>2017</v>
      </c>
      <c r="H77" s="181"/>
      <c r="I77" s="181">
        <v>2016</v>
      </c>
      <c r="J77" s="181"/>
      <c r="K77" s="186" t="s">
        <v>83</v>
      </c>
      <c r="L77" s="186"/>
      <c r="M77" s="152" t="s">
        <v>54</v>
      </c>
      <c r="N77" s="6"/>
      <c r="O77" s="30"/>
    </row>
    <row r="78" spans="2:15" x14ac:dyDescent="0.25">
      <c r="B78" s="17"/>
      <c r="C78" s="6"/>
      <c r="D78" s="178"/>
      <c r="E78" s="179"/>
      <c r="F78" s="180"/>
      <c r="G78" s="83" t="s">
        <v>50</v>
      </c>
      <c r="H78" s="83" t="s">
        <v>6</v>
      </c>
      <c r="I78" s="83" t="s">
        <v>50</v>
      </c>
      <c r="J78" s="83" t="s">
        <v>6</v>
      </c>
      <c r="K78" s="83" t="s">
        <v>50</v>
      </c>
      <c r="L78" s="83" t="s">
        <v>7</v>
      </c>
      <c r="M78" s="83" t="s">
        <v>55</v>
      </c>
      <c r="N78" s="6"/>
      <c r="O78" s="30"/>
    </row>
    <row r="79" spans="2:15" x14ac:dyDescent="0.25">
      <c r="B79" s="17"/>
      <c r="C79" s="22"/>
      <c r="D79" s="172" t="s">
        <v>35</v>
      </c>
      <c r="E79" s="172"/>
      <c r="F79" s="172"/>
      <c r="G79" s="78">
        <f>+G96+G91+G80</f>
        <v>68433.011360000004</v>
      </c>
      <c r="H79" s="80"/>
      <c r="I79" s="78">
        <f>+I96+I91+I80</f>
        <v>79182.836940000008</v>
      </c>
      <c r="J79" s="80"/>
      <c r="K79" s="84">
        <f>+G79-I79</f>
        <v>-10749.825580000004</v>
      </c>
      <c r="L79" s="85">
        <f t="shared" ref="L79:L101" si="4">+IF(I79=0,"  - ",G79/I79-1)</f>
        <v>-0.13575954077201824</v>
      </c>
      <c r="M79" s="85">
        <v>-0.15932238233158791</v>
      </c>
      <c r="N79" s="6"/>
      <c r="O79" s="30"/>
    </row>
    <row r="80" spans="2:15" x14ac:dyDescent="0.25">
      <c r="B80" s="17"/>
      <c r="C80" s="22"/>
      <c r="D80" s="170" t="s">
        <v>11</v>
      </c>
      <c r="E80" s="170"/>
      <c r="F80" s="170"/>
      <c r="G80" s="75">
        <v>30111.632309999994</v>
      </c>
      <c r="H80" s="81">
        <f t="shared" ref="H80:H96" si="5">+G80/G$79</f>
        <v>0.4400161809567924</v>
      </c>
      <c r="I80" s="75">
        <v>37030.99811</v>
      </c>
      <c r="J80" s="81">
        <f t="shared" ref="J80:J96" si="6">+I80/I$79</f>
        <v>0.46766445281645902</v>
      </c>
      <c r="K80" s="86">
        <f>+G80-I80</f>
        <v>-6919.3658000000069</v>
      </c>
      <c r="L80" s="87">
        <f t="shared" si="4"/>
        <v>-0.18685334323007274</v>
      </c>
      <c r="M80" s="87">
        <v>-0.2090231521456134</v>
      </c>
      <c r="N80" s="6"/>
      <c r="O80" s="30"/>
    </row>
    <row r="81" spans="2:15" x14ac:dyDescent="0.25">
      <c r="B81" s="17"/>
      <c r="C81" s="23"/>
      <c r="D81" s="171" t="s">
        <v>21</v>
      </c>
      <c r="E81" s="171"/>
      <c r="F81" s="171"/>
      <c r="G81" s="76">
        <v>1535.3842999999995</v>
      </c>
      <c r="H81" s="59">
        <f t="shared" si="5"/>
        <v>2.2436310626795707E-2</v>
      </c>
      <c r="I81" s="76">
        <v>1353.4545900000001</v>
      </c>
      <c r="J81" s="59">
        <f t="shared" si="6"/>
        <v>1.709277720152369E-2</v>
      </c>
      <c r="K81" s="49">
        <f t="shared" ref="K81:K96" si="7">+G81-I81</f>
        <v>181.92970999999943</v>
      </c>
      <c r="L81" s="88">
        <f t="shared" si="4"/>
        <v>0.13441877647332023</v>
      </c>
      <c r="M81" s="88">
        <v>0.10348973397498673</v>
      </c>
      <c r="N81" s="6"/>
      <c r="O81" s="30"/>
    </row>
    <row r="82" spans="2:15" x14ac:dyDescent="0.25">
      <c r="B82" s="17"/>
      <c r="C82" s="23"/>
      <c r="D82" s="171" t="s">
        <v>22</v>
      </c>
      <c r="E82" s="171"/>
      <c r="F82" s="171"/>
      <c r="G82" s="76">
        <v>728.19713999999999</v>
      </c>
      <c r="H82" s="59">
        <f t="shared" si="5"/>
        <v>1.0641021424137427E-2</v>
      </c>
      <c r="I82" s="76">
        <v>1311.4772400000002</v>
      </c>
      <c r="J82" s="59">
        <f t="shared" si="6"/>
        <v>1.6562645273669074E-2</v>
      </c>
      <c r="K82" s="49">
        <f t="shared" si="7"/>
        <v>-583.28010000000017</v>
      </c>
      <c r="L82" s="88">
        <f t="shared" si="4"/>
        <v>-0.44475045560073934</v>
      </c>
      <c r="M82" s="88">
        <v>-0.45988890104263647</v>
      </c>
      <c r="N82" s="6"/>
      <c r="O82" s="30"/>
    </row>
    <row r="83" spans="2:15" x14ac:dyDescent="0.25">
      <c r="B83" s="17"/>
      <c r="C83" s="23"/>
      <c r="D83" s="171" t="s">
        <v>23</v>
      </c>
      <c r="E83" s="171"/>
      <c r="F83" s="171"/>
      <c r="G83" s="76">
        <v>10762.171480000001</v>
      </c>
      <c r="H83" s="59">
        <f t="shared" si="5"/>
        <v>0.15726578833984547</v>
      </c>
      <c r="I83" s="76">
        <v>18080.516319999999</v>
      </c>
      <c r="J83" s="59">
        <f t="shared" si="6"/>
        <v>0.22833882971003333</v>
      </c>
      <c r="K83" s="49">
        <f t="shared" si="7"/>
        <v>-7318.3448399999979</v>
      </c>
      <c r="L83" s="88">
        <f t="shared" si="4"/>
        <v>-0.40476415111579056</v>
      </c>
      <c r="M83" s="88">
        <v>-0.42099279193915973</v>
      </c>
      <c r="N83" s="6"/>
      <c r="O83" s="30"/>
    </row>
    <row r="84" spans="2:15" x14ac:dyDescent="0.25">
      <c r="B84" s="17"/>
      <c r="C84" s="23"/>
      <c r="D84" s="171" t="s">
        <v>24</v>
      </c>
      <c r="E84" s="171"/>
      <c r="F84" s="171"/>
      <c r="G84" s="76">
        <v>1911.6615899999999</v>
      </c>
      <c r="H84" s="59">
        <f t="shared" si="5"/>
        <v>2.7934786910712966E-2</v>
      </c>
      <c r="I84" s="76">
        <v>2208.2245199999998</v>
      </c>
      <c r="J84" s="59">
        <f t="shared" si="6"/>
        <v>2.7887666132412753E-2</v>
      </c>
      <c r="K84" s="49">
        <f t="shared" si="7"/>
        <v>-296.56292999999982</v>
      </c>
      <c r="L84" s="88">
        <f t="shared" si="4"/>
        <v>-0.13429926500408562</v>
      </c>
      <c r="M84" s="88">
        <v>-0.15790191984268609</v>
      </c>
      <c r="N84" s="6"/>
      <c r="O84" s="30"/>
    </row>
    <row r="85" spans="2:15" x14ac:dyDescent="0.25">
      <c r="B85" s="17"/>
      <c r="C85" s="23"/>
      <c r="D85" s="171" t="s">
        <v>25</v>
      </c>
      <c r="E85" s="171"/>
      <c r="F85" s="171"/>
      <c r="G85" s="76">
        <v>5076.8369899999998</v>
      </c>
      <c r="H85" s="59">
        <f t="shared" si="5"/>
        <v>7.4186958736810429E-2</v>
      </c>
      <c r="I85" s="76">
        <v>5026.5712700000004</v>
      </c>
      <c r="J85" s="59">
        <f t="shared" si="6"/>
        <v>6.3480565539838302E-2</v>
      </c>
      <c r="K85" s="49">
        <f t="shared" si="7"/>
        <v>50.265719999999419</v>
      </c>
      <c r="L85" s="88">
        <f t="shared" si="4"/>
        <v>1.0000001452282081E-2</v>
      </c>
      <c r="M85" s="88">
        <v>-1.75368602570668E-2</v>
      </c>
      <c r="N85" s="6"/>
      <c r="O85" s="30"/>
    </row>
    <row r="86" spans="2:15" x14ac:dyDescent="0.25">
      <c r="B86" s="17"/>
      <c r="C86" s="23"/>
      <c r="D86" s="171" t="s">
        <v>26</v>
      </c>
      <c r="E86" s="171"/>
      <c r="F86" s="171"/>
      <c r="G86" s="76">
        <v>122.79216000000001</v>
      </c>
      <c r="H86" s="59">
        <f t="shared" si="5"/>
        <v>1.7943410286891692E-3</v>
      </c>
      <c r="I86" s="76">
        <v>281.74912</v>
      </c>
      <c r="J86" s="59">
        <f t="shared" si="6"/>
        <v>3.55820946669911E-3</v>
      </c>
      <c r="K86" s="49">
        <f t="shared" si="7"/>
        <v>-158.95695999999998</v>
      </c>
      <c r="L86" s="88">
        <f t="shared" si="4"/>
        <v>-0.56417908244043491</v>
      </c>
      <c r="M86" s="88">
        <v>-0.57606139958857638</v>
      </c>
      <c r="N86" s="6"/>
      <c r="O86" s="30"/>
    </row>
    <row r="87" spans="2:15" x14ac:dyDescent="0.25">
      <c r="B87" s="17"/>
      <c r="C87" s="23"/>
      <c r="D87" s="171" t="s">
        <v>27</v>
      </c>
      <c r="E87" s="171"/>
      <c r="F87" s="171"/>
      <c r="G87" s="76">
        <v>2674.3244899999995</v>
      </c>
      <c r="H87" s="59">
        <f t="shared" si="5"/>
        <v>3.9079450645995939E-2</v>
      </c>
      <c r="I87" s="76">
        <v>6115.9437300000009</v>
      </c>
      <c r="J87" s="59">
        <f t="shared" si="6"/>
        <v>7.7238249680726831E-2</v>
      </c>
      <c r="K87" s="49">
        <f t="shared" si="7"/>
        <v>-3441.6192400000014</v>
      </c>
      <c r="L87" s="88">
        <f t="shared" si="4"/>
        <v>-0.56272905571680276</v>
      </c>
      <c r="M87" s="88">
        <v>-0.57465090671178198</v>
      </c>
      <c r="N87" s="6"/>
      <c r="O87" s="30"/>
    </row>
    <row r="88" spans="2:15" x14ac:dyDescent="0.25">
      <c r="B88" s="17"/>
      <c r="C88" s="23"/>
      <c r="D88" s="171" t="s">
        <v>28</v>
      </c>
      <c r="E88" s="171"/>
      <c r="F88" s="171"/>
      <c r="G88" s="76">
        <v>2489.5678599999997</v>
      </c>
      <c r="H88" s="59">
        <f t="shared" si="5"/>
        <v>3.6379633316197812E-2</v>
      </c>
      <c r="I88" s="76">
        <v>2044.2984900000001</v>
      </c>
      <c r="J88" s="59">
        <f t="shared" si="6"/>
        <v>2.5817444398323928E-2</v>
      </c>
      <c r="K88" s="49">
        <f t="shared" si="7"/>
        <v>445.26936999999953</v>
      </c>
      <c r="L88" s="88">
        <f t="shared" si="4"/>
        <v>0.21781035019010342</v>
      </c>
      <c r="M88" s="88">
        <v>0.18460770152358963</v>
      </c>
      <c r="N88" s="6"/>
      <c r="O88" s="30"/>
    </row>
    <row r="89" spans="2:15" x14ac:dyDescent="0.25">
      <c r="B89" s="17"/>
      <c r="C89" s="23"/>
      <c r="D89" s="171" t="s">
        <v>57</v>
      </c>
      <c r="E89" s="171"/>
      <c r="F89" s="171"/>
      <c r="G89" s="76">
        <v>4282.1983700000001</v>
      </c>
      <c r="H89" s="59">
        <f t="shared" si="5"/>
        <v>6.2575039222999937E-2</v>
      </c>
      <c r="I89" s="76">
        <v>0</v>
      </c>
      <c r="J89" s="59">
        <f t="shared" si="6"/>
        <v>0</v>
      </c>
      <c r="K89" s="49">
        <f t="shared" si="7"/>
        <v>4282.1983700000001</v>
      </c>
      <c r="L89" s="88" t="str">
        <f t="shared" si="4"/>
        <v xml:space="preserve">  - </v>
      </c>
      <c r="M89" s="88">
        <v>0</v>
      </c>
      <c r="N89" s="6"/>
      <c r="O89" s="30"/>
    </row>
    <row r="90" spans="2:15" x14ac:dyDescent="0.25">
      <c r="B90" s="17"/>
      <c r="C90" s="23"/>
      <c r="D90" s="171" t="s">
        <v>29</v>
      </c>
      <c r="E90" s="171"/>
      <c r="F90" s="171"/>
      <c r="G90" s="76">
        <v>528.49793</v>
      </c>
      <c r="H90" s="59">
        <f t="shared" si="5"/>
        <v>7.7228507046076594E-3</v>
      </c>
      <c r="I90" s="76">
        <v>608.76283000000001</v>
      </c>
      <c r="J90" s="59">
        <f t="shared" si="6"/>
        <v>7.6880654132319591E-3</v>
      </c>
      <c r="K90" s="49">
        <f t="shared" si="7"/>
        <v>-80.264900000000011</v>
      </c>
      <c r="L90" s="88">
        <f t="shared" si="4"/>
        <v>-0.13184921293568463</v>
      </c>
      <c r="M90" s="88">
        <v>-0.15551866653160307</v>
      </c>
      <c r="N90" s="6"/>
      <c r="O90" s="30"/>
    </row>
    <row r="91" spans="2:15" x14ac:dyDescent="0.25">
      <c r="B91" s="17"/>
      <c r="C91" s="22"/>
      <c r="D91" s="170" t="s">
        <v>30</v>
      </c>
      <c r="E91" s="170"/>
      <c r="F91" s="170"/>
      <c r="G91" s="75">
        <v>27850.350430000002</v>
      </c>
      <c r="H91" s="81">
        <f t="shared" si="5"/>
        <v>0.40697245198651155</v>
      </c>
      <c r="I91" s="75">
        <v>29329.521539999998</v>
      </c>
      <c r="J91" s="81">
        <f t="shared" si="6"/>
        <v>0.37040250985480788</v>
      </c>
      <c r="K91" s="86">
        <f t="shared" si="7"/>
        <v>-1479.1711099999957</v>
      </c>
      <c r="L91" s="87">
        <f t="shared" si="4"/>
        <v>-5.0432841462574873E-2</v>
      </c>
      <c r="M91" s="87">
        <v>-7.6322048879194693E-2</v>
      </c>
      <c r="N91" s="6"/>
      <c r="O91" s="30"/>
    </row>
    <row r="92" spans="2:15" x14ac:dyDescent="0.25">
      <c r="B92" s="17"/>
      <c r="C92" s="23"/>
      <c r="D92" s="171" t="s">
        <v>31</v>
      </c>
      <c r="E92" s="171"/>
      <c r="F92" s="171"/>
      <c r="G92" s="76">
        <v>27850.149440000001</v>
      </c>
      <c r="H92" s="59">
        <f t="shared" si="5"/>
        <v>0.40696951495369643</v>
      </c>
      <c r="I92" s="76">
        <v>29329.025539999999</v>
      </c>
      <c r="J92" s="59">
        <f t="shared" si="6"/>
        <v>0.37039624587110676</v>
      </c>
      <c r="K92" s="49">
        <f t="shared" si="7"/>
        <v>-1478.8760999999977</v>
      </c>
      <c r="L92" s="88">
        <f t="shared" si="4"/>
        <v>-5.0423635725061922E-2</v>
      </c>
      <c r="M92" s="88">
        <v>-7.6313094128929726E-2</v>
      </c>
      <c r="N92" s="6"/>
      <c r="O92" s="30"/>
    </row>
    <row r="93" spans="2:15" x14ac:dyDescent="0.25">
      <c r="B93" s="17"/>
      <c r="C93" s="23"/>
      <c r="D93" s="171" t="s">
        <v>32</v>
      </c>
      <c r="E93" s="171"/>
      <c r="F93" s="171"/>
      <c r="G93" s="76">
        <v>0.20099</v>
      </c>
      <c r="H93" s="59">
        <f t="shared" si="5"/>
        <v>2.9370328150937006E-6</v>
      </c>
      <c r="I93" s="76">
        <v>0.496</v>
      </c>
      <c r="J93" s="59">
        <f t="shared" si="6"/>
        <v>6.2639837011123883E-6</v>
      </c>
      <c r="K93" s="49">
        <f t="shared" si="7"/>
        <v>-0.29500999999999999</v>
      </c>
      <c r="L93" s="88">
        <f t="shared" si="4"/>
        <v>-0.59477822580645157</v>
      </c>
      <c r="M93" s="88">
        <v>-0.60582628119411486</v>
      </c>
      <c r="N93" s="6"/>
      <c r="O93" s="30"/>
    </row>
    <row r="94" spans="2:15" x14ac:dyDescent="0.25">
      <c r="B94" s="17"/>
      <c r="C94" s="23"/>
      <c r="D94" s="171" t="s">
        <v>33</v>
      </c>
      <c r="E94" s="171"/>
      <c r="F94" s="171"/>
      <c r="G94" s="76">
        <v>0</v>
      </c>
      <c r="H94" s="59">
        <f t="shared" si="5"/>
        <v>0</v>
      </c>
      <c r="I94" s="76">
        <v>0</v>
      </c>
      <c r="J94" s="59">
        <f t="shared" si="6"/>
        <v>0</v>
      </c>
      <c r="K94" s="49">
        <f t="shared" si="7"/>
        <v>0</v>
      </c>
      <c r="L94" s="88" t="str">
        <f t="shared" si="4"/>
        <v xml:space="preserve">  - </v>
      </c>
      <c r="M94" s="88">
        <v>0</v>
      </c>
      <c r="N94" s="6"/>
      <c r="O94" s="30"/>
    </row>
    <row r="95" spans="2:15" x14ac:dyDescent="0.25">
      <c r="B95" s="17"/>
      <c r="C95" s="23"/>
      <c r="D95" s="171" t="s">
        <v>34</v>
      </c>
      <c r="E95" s="171"/>
      <c r="F95" s="171"/>
      <c r="G95" s="76">
        <v>0</v>
      </c>
      <c r="H95" s="59">
        <f t="shared" si="5"/>
        <v>0</v>
      </c>
      <c r="I95" s="76">
        <v>0</v>
      </c>
      <c r="J95" s="59">
        <f t="shared" si="6"/>
        <v>0</v>
      </c>
      <c r="K95" s="49">
        <f t="shared" si="7"/>
        <v>0</v>
      </c>
      <c r="L95" s="88" t="str">
        <f t="shared" si="4"/>
        <v xml:space="preserve">  - </v>
      </c>
      <c r="M95" s="88">
        <v>0</v>
      </c>
      <c r="N95" s="6"/>
      <c r="O95" s="30"/>
    </row>
    <row r="96" spans="2:15" x14ac:dyDescent="0.25">
      <c r="B96" s="17"/>
      <c r="C96" s="22"/>
      <c r="D96" s="170" t="s">
        <v>17</v>
      </c>
      <c r="E96" s="170"/>
      <c r="F96" s="170"/>
      <c r="G96" s="77">
        <v>10471.028620000001</v>
      </c>
      <c r="H96" s="81">
        <f t="shared" si="5"/>
        <v>0.15301136705669591</v>
      </c>
      <c r="I96" s="77">
        <v>12822.317290000001</v>
      </c>
      <c r="J96" s="81">
        <f t="shared" si="6"/>
        <v>0.16193303732873301</v>
      </c>
      <c r="K96" s="86">
        <f t="shared" si="7"/>
        <v>-2351.2886699999999</v>
      </c>
      <c r="L96" s="87">
        <f t="shared" si="4"/>
        <v>-0.18337470652311394</v>
      </c>
      <c r="M96" s="87">
        <v>-0.20563935775330699</v>
      </c>
      <c r="N96" s="6"/>
      <c r="O96" s="30"/>
    </row>
    <row r="97" spans="2:15" x14ac:dyDescent="0.25">
      <c r="B97" s="17"/>
      <c r="C97" s="23"/>
      <c r="D97" s="172" t="s">
        <v>62</v>
      </c>
      <c r="E97" s="172"/>
      <c r="F97" s="172"/>
      <c r="G97" s="78">
        <v>89940.08941000003</v>
      </c>
      <c r="H97" s="80"/>
      <c r="I97" s="78">
        <v>61584.163659999991</v>
      </c>
      <c r="J97" s="80"/>
      <c r="K97" s="84">
        <f>+G97-I97</f>
        <v>28355.925750000039</v>
      </c>
      <c r="L97" s="85">
        <f t="shared" si="4"/>
        <v>0.46044184194089688</v>
      </c>
      <c r="M97" s="85">
        <v>0.42062403503174184</v>
      </c>
      <c r="N97" s="6"/>
      <c r="O97" s="30"/>
    </row>
    <row r="98" spans="2:15" x14ac:dyDescent="0.25">
      <c r="B98" s="17"/>
      <c r="C98" s="23"/>
      <c r="D98" s="171" t="s">
        <v>58</v>
      </c>
      <c r="E98" s="171"/>
      <c r="F98" s="171"/>
      <c r="G98" s="76">
        <v>2367.9493220567242</v>
      </c>
      <c r="H98" s="59">
        <f>+IF(G98=0,0,G98/G$97)</f>
        <v>2.6328073916651484E-2</v>
      </c>
      <c r="I98" s="76">
        <v>2646.872791463893</v>
      </c>
      <c r="J98" s="59">
        <f>+IF(I98=0,0,I98/I$97)</f>
        <v>4.297976353266747E-2</v>
      </c>
      <c r="K98" s="49">
        <f t="shared" ref="K98:K102" si="8">+G98-I98</f>
        <v>-278.9234694071688</v>
      </c>
      <c r="L98" s="88">
        <f t="shared" si="4"/>
        <v>-0.10537849431475921</v>
      </c>
      <c r="M98" s="88">
        <v>-0.12976965139281971</v>
      </c>
      <c r="N98" s="6"/>
      <c r="O98" s="30"/>
    </row>
    <row r="99" spans="2:15" x14ac:dyDescent="0.25">
      <c r="B99" s="17"/>
      <c r="C99" s="23"/>
      <c r="D99" s="171" t="s">
        <v>59</v>
      </c>
      <c r="E99" s="171"/>
      <c r="F99" s="171"/>
      <c r="G99" s="76">
        <v>85029.367428401558</v>
      </c>
      <c r="H99" s="59">
        <f>+IF(G99=0,0,G99/G$97)</f>
        <v>0.94540007671982063</v>
      </c>
      <c r="I99" s="76">
        <v>56648.712071596019</v>
      </c>
      <c r="J99" s="59">
        <f>+IF(I99=0,0,I99/I$97)</f>
        <v>0.91985842958504549</v>
      </c>
      <c r="K99" s="49">
        <f t="shared" si="8"/>
        <v>28380.655356805539</v>
      </c>
      <c r="L99" s="88">
        <f t="shared" si="4"/>
        <v>0.50099383232113692</v>
      </c>
      <c r="M99" s="88">
        <v>0.46007040704610702</v>
      </c>
      <c r="N99" s="6"/>
      <c r="O99" s="30"/>
    </row>
    <row r="100" spans="2:15" x14ac:dyDescent="0.25">
      <c r="B100" s="17"/>
      <c r="C100" s="23"/>
      <c r="D100" s="171" t="s">
        <v>60</v>
      </c>
      <c r="E100" s="171"/>
      <c r="F100" s="171"/>
      <c r="G100" s="76">
        <v>2134.1410700000001</v>
      </c>
      <c r="H100" s="59">
        <f>+IF(G100=0,0,G100/G$97)</f>
        <v>2.3728473965278433E-2</v>
      </c>
      <c r="I100" s="76">
        <v>1436.8722300000002</v>
      </c>
      <c r="J100" s="59">
        <f>+IF(I100=0,0,I100/I$97)</f>
        <v>2.3331846120909071E-2</v>
      </c>
      <c r="K100" s="49">
        <f t="shared" si="8"/>
        <v>697.26883999999995</v>
      </c>
      <c r="L100" s="88">
        <f t="shared" si="4"/>
        <v>0.48526850574598401</v>
      </c>
      <c r="M100" s="88">
        <v>0.44477381922601511</v>
      </c>
      <c r="N100" s="6"/>
      <c r="O100" s="30"/>
    </row>
    <row r="101" spans="2:15" x14ac:dyDescent="0.25">
      <c r="B101" s="17"/>
      <c r="C101" s="23"/>
      <c r="D101" s="171" t="s">
        <v>61</v>
      </c>
      <c r="E101" s="171"/>
      <c r="F101" s="171"/>
      <c r="G101" s="76">
        <v>408.63158954172786</v>
      </c>
      <c r="H101" s="59">
        <f>+IF(G101=0,0,G101/G$97)</f>
        <v>4.5433753982492033E-3</v>
      </c>
      <c r="I101" s="76">
        <v>851.70656694008301</v>
      </c>
      <c r="J101" s="59">
        <f>+IF(I101=0,0,I101/I$97)</f>
        <v>1.3829960761378036E-2</v>
      </c>
      <c r="K101" s="49">
        <f t="shared" si="8"/>
        <v>-443.07497739835514</v>
      </c>
      <c r="L101" s="88">
        <f t="shared" si="4"/>
        <v>-0.52022021972917953</v>
      </c>
      <c r="M101" s="88">
        <v>-0.53330104095815223</v>
      </c>
      <c r="N101" s="6"/>
      <c r="O101" s="30"/>
    </row>
    <row r="102" spans="2:15" x14ac:dyDescent="0.25">
      <c r="B102" s="17"/>
      <c r="C102" s="23"/>
      <c r="D102" s="164" t="s">
        <v>63</v>
      </c>
      <c r="E102" s="164"/>
      <c r="F102" s="164"/>
      <c r="G102" s="79">
        <f>+G97+G79</f>
        <v>158373.10077000002</v>
      </c>
      <c r="H102" s="82"/>
      <c r="I102" s="79">
        <f>+I97+I79</f>
        <v>140767.0006</v>
      </c>
      <c r="J102" s="82"/>
      <c r="K102" s="89">
        <f t="shared" si="8"/>
        <v>17606.10017000002</v>
      </c>
      <c r="L102" s="90">
        <f>+G102/I102-1</f>
        <v>0.1250726384376768</v>
      </c>
      <c r="M102" s="90">
        <v>9.4398411097990742E-2</v>
      </c>
      <c r="N102" s="6"/>
      <c r="O102" s="30"/>
    </row>
    <row r="103" spans="2:15" x14ac:dyDescent="0.25">
      <c r="B103" s="17"/>
      <c r="C103" s="23"/>
      <c r="D103" s="187" t="s">
        <v>64</v>
      </c>
      <c r="E103" s="187"/>
      <c r="F103" s="187"/>
      <c r="G103" s="187"/>
      <c r="H103" s="187"/>
      <c r="I103" s="187"/>
      <c r="J103" s="187"/>
      <c r="K103" s="187"/>
      <c r="L103" s="187"/>
      <c r="M103" s="187"/>
      <c r="N103" s="6"/>
      <c r="O103" s="30"/>
    </row>
    <row r="104" spans="2:15" x14ac:dyDescent="0.25">
      <c r="B104" s="18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31"/>
    </row>
    <row r="107" spans="2:15" x14ac:dyDescent="0.25">
      <c r="B107" s="65" t="s">
        <v>82</v>
      </c>
      <c r="C107" s="93"/>
      <c r="D107" s="93"/>
      <c r="E107" s="93"/>
      <c r="F107" s="93"/>
      <c r="G107" s="94"/>
      <c r="H107" s="94"/>
      <c r="I107" s="94"/>
      <c r="J107" s="94"/>
      <c r="K107" s="94"/>
      <c r="L107" s="94"/>
      <c r="M107" s="94"/>
      <c r="N107" s="94"/>
      <c r="O107" s="29"/>
    </row>
    <row r="108" spans="2:15" ht="15" customHeight="1" x14ac:dyDescent="0.25">
      <c r="B108" s="107"/>
      <c r="C108" s="184" t="str">
        <f>+CONCATENATE("En el año ",F132," el número de contribuyentes activos ascendió a ",FIXED(H132,1)," creciendo  ",FIXED(I132*100,1),"% y una participación respecto al total a nivel nacional de  ",FIXED(J132*100,1),"%")</f>
        <v>En el año 2017 el número de contribuyentes activos ascendió a 67.7 creciendo  6.8% y una participación respecto al total a nivel nacional de  0.8%</v>
      </c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32"/>
    </row>
    <row r="109" spans="2:15" x14ac:dyDescent="0.25">
      <c r="B109" s="98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30"/>
    </row>
    <row r="110" spans="2:15" x14ac:dyDescent="0.25">
      <c r="B110" s="98"/>
      <c r="C110" s="97"/>
      <c r="D110" s="97"/>
      <c r="E110" s="97"/>
      <c r="F110" s="211" t="s">
        <v>77</v>
      </c>
      <c r="G110" s="211"/>
      <c r="H110" s="211"/>
      <c r="I110" s="211"/>
      <c r="J110" s="211"/>
      <c r="K110" s="97"/>
      <c r="L110" s="97"/>
      <c r="M110" s="97"/>
      <c r="N110" s="97"/>
      <c r="O110" s="30"/>
    </row>
    <row r="111" spans="2:15" x14ac:dyDescent="0.25">
      <c r="B111" s="98"/>
      <c r="C111" s="97"/>
      <c r="D111" s="97"/>
      <c r="E111" s="97"/>
      <c r="F111" s="189" t="s">
        <v>78</v>
      </c>
      <c r="G111" s="189"/>
      <c r="H111" s="189"/>
      <c r="I111" s="189"/>
      <c r="J111" s="189"/>
      <c r="K111" s="97"/>
      <c r="L111" s="97"/>
      <c r="M111" s="97"/>
      <c r="N111" s="97"/>
      <c r="O111" s="30"/>
    </row>
    <row r="112" spans="2:15" x14ac:dyDescent="0.25">
      <c r="B112" s="17"/>
      <c r="C112" s="6"/>
      <c r="D112" s="6"/>
      <c r="E112" s="6"/>
      <c r="F112" s="83" t="s">
        <v>75</v>
      </c>
      <c r="G112" s="83" t="s">
        <v>76</v>
      </c>
      <c r="H112" s="83" t="s">
        <v>1</v>
      </c>
      <c r="I112" s="83" t="s">
        <v>79</v>
      </c>
      <c r="J112" s="83" t="s">
        <v>80</v>
      </c>
      <c r="K112" s="6"/>
      <c r="L112" s="6"/>
      <c r="M112" s="6"/>
      <c r="N112" s="6"/>
      <c r="O112" s="30"/>
    </row>
    <row r="113" spans="2:15" x14ac:dyDescent="0.25">
      <c r="B113" s="17"/>
      <c r="C113" s="6"/>
      <c r="D113" s="6"/>
      <c r="E113" s="6"/>
      <c r="F113" s="124">
        <v>1998</v>
      </c>
      <c r="G113" s="76">
        <v>1907.1309999999996</v>
      </c>
      <c r="H113" s="76">
        <v>12.531000000000001</v>
      </c>
      <c r="I113" s="59"/>
      <c r="J113" s="59"/>
      <c r="K113" s="97"/>
      <c r="L113" s="6"/>
      <c r="M113" s="6"/>
      <c r="N113" s="6"/>
      <c r="O113" s="30"/>
    </row>
    <row r="114" spans="2:15" x14ac:dyDescent="0.25">
      <c r="B114" s="17"/>
      <c r="C114" s="6"/>
      <c r="D114" s="6"/>
      <c r="E114" s="6"/>
      <c r="F114" s="124">
        <v>1999</v>
      </c>
      <c r="G114" s="76">
        <v>1777.9380000000001</v>
      </c>
      <c r="H114" s="76">
        <v>10.651</v>
      </c>
      <c r="I114" s="59">
        <f>+H114/H113-1</f>
        <v>-0.15002793073178522</v>
      </c>
      <c r="J114" s="59">
        <f>+H114/G114</f>
        <v>5.990647592885691E-3</v>
      </c>
      <c r="K114" s="97"/>
      <c r="L114" s="6"/>
      <c r="M114" s="6"/>
      <c r="N114" s="6"/>
      <c r="O114" s="30"/>
    </row>
    <row r="115" spans="2:15" x14ac:dyDescent="0.25">
      <c r="B115" s="17"/>
      <c r="C115" s="6"/>
      <c r="D115" s="6"/>
      <c r="E115" s="6"/>
      <c r="F115" s="124">
        <v>2000</v>
      </c>
      <c r="G115" s="76">
        <v>1971.741</v>
      </c>
      <c r="H115" s="76">
        <v>11.226000000000001</v>
      </c>
      <c r="I115" s="59">
        <f t="shared" ref="I115:I132" si="9">+H115/H114-1</f>
        <v>5.3985541263731118E-2</v>
      </c>
      <c r="J115" s="59">
        <f t="shared" ref="J115:J132" si="10">+H115/G115</f>
        <v>5.6934455387396216E-3</v>
      </c>
      <c r="K115" s="97"/>
      <c r="L115" s="6"/>
      <c r="M115" s="6"/>
      <c r="N115" s="6"/>
      <c r="O115" s="30"/>
    </row>
    <row r="116" spans="2:15" x14ac:dyDescent="0.25">
      <c r="B116" s="17"/>
      <c r="C116" s="6"/>
      <c r="D116" s="6"/>
      <c r="E116" s="6"/>
      <c r="F116" s="124">
        <v>2001</v>
      </c>
      <c r="G116" s="76">
        <v>2181.5149999999999</v>
      </c>
      <c r="H116" s="76">
        <v>11.571</v>
      </c>
      <c r="I116" s="59">
        <f t="shared" si="9"/>
        <v>3.0732228754676516E-2</v>
      </c>
      <c r="J116" s="59">
        <f t="shared" si="10"/>
        <v>5.304112050570361E-3</v>
      </c>
      <c r="K116" s="97"/>
      <c r="L116" s="6"/>
      <c r="M116" s="6"/>
      <c r="N116" s="6"/>
      <c r="O116" s="30"/>
    </row>
    <row r="117" spans="2:15" x14ac:dyDescent="0.25">
      <c r="B117" s="17"/>
      <c r="C117" s="6"/>
      <c r="D117" s="6"/>
      <c r="E117" s="6"/>
      <c r="F117" s="124">
        <v>2002</v>
      </c>
      <c r="G117" s="76">
        <v>2421.1780000000003</v>
      </c>
      <c r="H117" s="76">
        <v>12.95</v>
      </c>
      <c r="I117" s="59">
        <f t="shared" si="9"/>
        <v>0.11917725347852381</v>
      </c>
      <c r="J117" s="59">
        <f t="shared" si="10"/>
        <v>5.3486360771492214E-3</v>
      </c>
      <c r="K117" s="97"/>
      <c r="L117" s="6"/>
      <c r="M117" s="6"/>
      <c r="N117" s="6"/>
      <c r="O117" s="30"/>
    </row>
    <row r="118" spans="2:15" x14ac:dyDescent="0.25">
      <c r="B118" s="17"/>
      <c r="C118" s="6"/>
      <c r="D118" s="6"/>
      <c r="E118" s="6"/>
      <c r="F118" s="124">
        <v>2003</v>
      </c>
      <c r="G118" s="76">
        <v>2675.5149999999999</v>
      </c>
      <c r="H118" s="76">
        <v>15.307</v>
      </c>
      <c r="I118" s="59">
        <f t="shared" si="9"/>
        <v>0.18200772200772208</v>
      </c>
      <c r="J118" s="59">
        <f t="shared" si="10"/>
        <v>5.7211415372367567E-3</v>
      </c>
      <c r="K118" s="97"/>
      <c r="L118" s="6"/>
      <c r="M118" s="6"/>
      <c r="N118" s="6"/>
      <c r="O118" s="30"/>
    </row>
    <row r="119" spans="2:15" x14ac:dyDescent="0.25">
      <c r="B119" s="17"/>
      <c r="C119" s="6"/>
      <c r="D119" s="6"/>
      <c r="E119" s="6"/>
      <c r="F119" s="124">
        <v>2004</v>
      </c>
      <c r="G119" s="76">
        <v>2917.98</v>
      </c>
      <c r="H119" s="76">
        <v>16.388000000000002</v>
      </c>
      <c r="I119" s="59">
        <f t="shared" si="9"/>
        <v>7.0621284379695615E-2</v>
      </c>
      <c r="J119" s="59">
        <f t="shared" si="10"/>
        <v>5.6162139562299955E-3</v>
      </c>
      <c r="K119" s="97"/>
      <c r="L119" s="6"/>
      <c r="M119" s="6"/>
      <c r="N119" s="6"/>
      <c r="O119" s="30"/>
    </row>
    <row r="120" spans="2:15" x14ac:dyDescent="0.25">
      <c r="B120" s="17"/>
      <c r="C120" s="6"/>
      <c r="D120" s="6"/>
      <c r="E120" s="6"/>
      <c r="F120" s="124">
        <v>2005</v>
      </c>
      <c r="G120" s="76">
        <v>3283.3780000000006</v>
      </c>
      <c r="H120" s="76">
        <v>17.536000000000001</v>
      </c>
      <c r="I120" s="59">
        <f t="shared" si="9"/>
        <v>7.0051257017329727E-2</v>
      </c>
      <c r="J120" s="59">
        <f t="shared" si="10"/>
        <v>5.3408410484568018E-3</v>
      </c>
      <c r="K120" s="97"/>
      <c r="L120" s="6"/>
      <c r="M120" s="6"/>
      <c r="N120" s="6"/>
      <c r="O120" s="30"/>
    </row>
    <row r="121" spans="2:15" x14ac:dyDescent="0.25">
      <c r="B121" s="17"/>
      <c r="C121" s="6"/>
      <c r="D121" s="6"/>
      <c r="E121" s="6"/>
      <c r="F121" s="124">
        <v>2006</v>
      </c>
      <c r="G121" s="76">
        <v>3482.0789999999997</v>
      </c>
      <c r="H121" s="76">
        <v>19.056000000000001</v>
      </c>
      <c r="I121" s="59">
        <f t="shared" si="9"/>
        <v>8.6678832116788396E-2</v>
      </c>
      <c r="J121" s="59">
        <f t="shared" si="10"/>
        <v>5.4725926666224405E-3</v>
      </c>
      <c r="K121" s="97"/>
      <c r="L121" s="6"/>
      <c r="M121" s="6"/>
      <c r="N121" s="6"/>
      <c r="O121" s="30"/>
    </row>
    <row r="122" spans="2:15" x14ac:dyDescent="0.25">
      <c r="B122" s="17"/>
      <c r="C122" s="6"/>
      <c r="D122" s="6"/>
      <c r="E122" s="6"/>
      <c r="F122" s="124">
        <v>2007</v>
      </c>
      <c r="G122" s="76">
        <v>3898.12</v>
      </c>
      <c r="H122" s="76">
        <v>22.619</v>
      </c>
      <c r="I122" s="59">
        <f t="shared" si="9"/>
        <v>0.18697523089840473</v>
      </c>
      <c r="J122" s="59">
        <f t="shared" si="10"/>
        <v>5.802540711932932E-3</v>
      </c>
      <c r="K122" s="97"/>
      <c r="L122" s="6"/>
      <c r="M122" s="6"/>
      <c r="N122" s="6"/>
      <c r="O122" s="30"/>
    </row>
    <row r="123" spans="2:15" x14ac:dyDescent="0.25">
      <c r="B123" s="17"/>
      <c r="C123" s="6"/>
      <c r="D123" s="6"/>
      <c r="E123" s="6"/>
      <c r="F123" s="124">
        <v>2008</v>
      </c>
      <c r="G123" s="76">
        <v>4309.1000000000004</v>
      </c>
      <c r="H123" s="76">
        <v>25.966000000000001</v>
      </c>
      <c r="I123" s="59">
        <f t="shared" si="9"/>
        <v>0.1479729431009329</v>
      </c>
      <c r="J123" s="59">
        <f t="shared" si="10"/>
        <v>6.025852266134459E-3</v>
      </c>
      <c r="K123" s="97"/>
      <c r="L123" s="6"/>
      <c r="M123" s="6"/>
      <c r="N123" s="6"/>
      <c r="O123" s="30"/>
    </row>
    <row r="124" spans="2:15" x14ac:dyDescent="0.25">
      <c r="B124" s="17"/>
      <c r="C124" s="6"/>
      <c r="D124" s="6"/>
      <c r="E124" s="6"/>
      <c r="F124" s="124">
        <v>2009</v>
      </c>
      <c r="G124" s="76">
        <v>4689.0369999999994</v>
      </c>
      <c r="H124" s="76">
        <v>29.408999999999999</v>
      </c>
      <c r="I124" s="59">
        <f t="shared" si="9"/>
        <v>0.13259647230994376</v>
      </c>
      <c r="J124" s="59">
        <f t="shared" si="10"/>
        <v>6.2718634977715045E-3</v>
      </c>
      <c r="K124" s="97"/>
      <c r="L124" s="6"/>
      <c r="M124" s="6"/>
      <c r="N124" s="6"/>
      <c r="O124" s="30"/>
    </row>
    <row r="125" spans="2:15" x14ac:dyDescent="0.25">
      <c r="B125" s="17"/>
      <c r="C125" s="6"/>
      <c r="D125" s="6"/>
      <c r="E125" s="6"/>
      <c r="F125" s="124">
        <v>2010</v>
      </c>
      <c r="G125" s="76">
        <v>5116.8109999999988</v>
      </c>
      <c r="H125" s="76">
        <v>34.311</v>
      </c>
      <c r="I125" s="59">
        <f t="shared" si="9"/>
        <v>0.16668366826481695</v>
      </c>
      <c r="J125" s="59">
        <f t="shared" si="10"/>
        <v>6.7055437458995474E-3</v>
      </c>
      <c r="K125" s="97"/>
      <c r="L125" s="6"/>
      <c r="M125" s="6"/>
      <c r="N125" s="6"/>
      <c r="O125" s="30"/>
    </row>
    <row r="126" spans="2:15" x14ac:dyDescent="0.25">
      <c r="B126" s="17"/>
      <c r="C126" s="6"/>
      <c r="D126" s="6"/>
      <c r="E126" s="6"/>
      <c r="F126" s="124">
        <v>2011</v>
      </c>
      <c r="G126" s="76">
        <v>5623.4490000000005</v>
      </c>
      <c r="H126" s="76">
        <v>40.01</v>
      </c>
      <c r="I126" s="59">
        <f t="shared" si="9"/>
        <v>0.1660983358106729</v>
      </c>
      <c r="J126" s="59">
        <f t="shared" si="10"/>
        <v>7.1148506903859167E-3</v>
      </c>
      <c r="K126" s="97"/>
      <c r="L126" s="6"/>
      <c r="M126" s="6"/>
      <c r="N126" s="6"/>
      <c r="O126" s="30"/>
    </row>
    <row r="127" spans="2:15" x14ac:dyDescent="0.25">
      <c r="B127" s="17"/>
      <c r="C127" s="6"/>
      <c r="D127" s="6"/>
      <c r="E127" s="6"/>
      <c r="F127" s="124">
        <v>2012</v>
      </c>
      <c r="G127" s="76">
        <v>6167.0460000000003</v>
      </c>
      <c r="H127" s="76">
        <v>44.606999999999999</v>
      </c>
      <c r="I127" s="59">
        <f t="shared" si="9"/>
        <v>0.11489627593101726</v>
      </c>
      <c r="J127" s="59">
        <f t="shared" si="10"/>
        <v>7.2331226327807504E-3</v>
      </c>
      <c r="K127" s="97"/>
      <c r="L127" s="6"/>
      <c r="M127" s="6"/>
      <c r="N127" s="6"/>
      <c r="O127" s="30"/>
    </row>
    <row r="128" spans="2:15" x14ac:dyDescent="0.25">
      <c r="B128" s="17"/>
      <c r="C128" s="6"/>
      <c r="D128" s="6"/>
      <c r="E128" s="6"/>
      <c r="F128" s="124">
        <v>2013</v>
      </c>
      <c r="G128" s="76">
        <v>6651.9989999999989</v>
      </c>
      <c r="H128" s="76">
        <v>48.433</v>
      </c>
      <c r="I128" s="59">
        <f t="shared" si="9"/>
        <v>8.577129150133378E-2</v>
      </c>
      <c r="J128" s="59">
        <f t="shared" si="10"/>
        <v>7.2809692244391513E-3</v>
      </c>
      <c r="K128" s="97"/>
      <c r="L128" s="6"/>
      <c r="M128" s="6"/>
      <c r="N128" s="6"/>
      <c r="O128" s="30"/>
    </row>
    <row r="129" spans="2:15" x14ac:dyDescent="0.25">
      <c r="B129" s="17"/>
      <c r="C129" s="6"/>
      <c r="D129" s="6"/>
      <c r="E129" s="6"/>
      <c r="F129" s="124">
        <v>2014</v>
      </c>
      <c r="G129" s="76">
        <v>7112.3010000000004</v>
      </c>
      <c r="H129" s="76">
        <v>52.52</v>
      </c>
      <c r="I129" s="59">
        <f t="shared" si="9"/>
        <v>8.4384613796378627E-2</v>
      </c>
      <c r="J129" s="59">
        <f t="shared" si="10"/>
        <v>7.3843893839701108E-3</v>
      </c>
      <c r="K129" s="97"/>
      <c r="L129" s="6"/>
      <c r="M129" s="6"/>
      <c r="N129" s="6"/>
      <c r="O129" s="30"/>
    </row>
    <row r="130" spans="2:15" x14ac:dyDescent="0.25">
      <c r="B130" s="17"/>
      <c r="C130" s="6"/>
      <c r="D130" s="6"/>
      <c r="E130" s="6"/>
      <c r="F130" s="124">
        <v>2015</v>
      </c>
      <c r="G130" s="76">
        <v>7670.4990000000007</v>
      </c>
      <c r="H130" s="76">
        <v>58.706000000000003</v>
      </c>
      <c r="I130" s="59">
        <f t="shared" si="9"/>
        <v>0.11778370144706773</v>
      </c>
      <c r="J130" s="59">
        <f t="shared" si="10"/>
        <v>7.6534786068025041E-3</v>
      </c>
      <c r="K130" s="97"/>
      <c r="L130" s="6"/>
      <c r="M130" s="6"/>
      <c r="N130" s="6"/>
      <c r="O130" s="30"/>
    </row>
    <row r="131" spans="2:15" x14ac:dyDescent="0.25">
      <c r="B131" s="17"/>
      <c r="C131" s="6"/>
      <c r="D131" s="6"/>
      <c r="E131" s="6"/>
      <c r="F131" s="124">
        <v>2016</v>
      </c>
      <c r="G131" s="76">
        <v>8231.9619999999995</v>
      </c>
      <c r="H131" s="76">
        <v>63.384</v>
      </c>
      <c r="I131" s="59">
        <f t="shared" si="9"/>
        <v>7.9685211051681248E-2</v>
      </c>
      <c r="J131" s="59">
        <f t="shared" si="10"/>
        <v>7.6997439978464437E-3</v>
      </c>
      <c r="K131" s="97"/>
      <c r="L131" s="6"/>
      <c r="M131" s="6"/>
      <c r="N131" s="6"/>
      <c r="O131" s="30"/>
    </row>
    <row r="132" spans="2:15" x14ac:dyDescent="0.25">
      <c r="B132" s="17"/>
      <c r="C132" s="6"/>
      <c r="D132" s="6"/>
      <c r="E132" s="6"/>
      <c r="F132" s="124">
        <v>2017</v>
      </c>
      <c r="G132" s="76">
        <v>8841.7419999999984</v>
      </c>
      <c r="H132" s="76">
        <v>67.69</v>
      </c>
      <c r="I132" s="59">
        <f t="shared" si="9"/>
        <v>6.7935125583743483E-2</v>
      </c>
      <c r="J132" s="59">
        <f t="shared" si="10"/>
        <v>7.6557311896230419E-3</v>
      </c>
      <c r="K132" s="125">
        <f>+H132/Norte!F150</f>
        <v>5.1715180686072268E-2</v>
      </c>
      <c r="L132" s="6"/>
      <c r="M132" s="6"/>
      <c r="N132" s="6"/>
      <c r="O132" s="30"/>
    </row>
    <row r="133" spans="2:15" x14ac:dyDescent="0.25">
      <c r="B133" s="17"/>
      <c r="C133" s="6"/>
      <c r="D133" s="6"/>
      <c r="E133" s="6"/>
      <c r="F133" s="165" t="s">
        <v>81</v>
      </c>
      <c r="G133" s="165"/>
      <c r="H133" s="165"/>
      <c r="I133" s="165"/>
      <c r="J133" s="165"/>
      <c r="K133" s="97"/>
      <c r="L133" s="6"/>
      <c r="M133" s="6"/>
      <c r="N133" s="6"/>
      <c r="O133" s="30"/>
    </row>
    <row r="134" spans="2:15" x14ac:dyDescent="0.25"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30"/>
    </row>
    <row r="135" spans="2:15" x14ac:dyDescent="0.25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31"/>
    </row>
  </sheetData>
  <mergeCells count="62">
    <mergeCell ref="D18:F18"/>
    <mergeCell ref="B1:O2"/>
    <mergeCell ref="C7:N9"/>
    <mergeCell ref="D10:M10"/>
    <mergeCell ref="D11:F12"/>
    <mergeCell ref="G11:H11"/>
    <mergeCell ref="I11:J11"/>
    <mergeCell ref="K11:L11"/>
    <mergeCell ref="D13:F13"/>
    <mergeCell ref="D14:F14"/>
    <mergeCell ref="D15:F15"/>
    <mergeCell ref="D16:F16"/>
    <mergeCell ref="D17:F17"/>
    <mergeCell ref="C57:N57"/>
    <mergeCell ref="D19:F19"/>
    <mergeCell ref="D20:F20"/>
    <mergeCell ref="D21:F21"/>
    <mergeCell ref="D22:F22"/>
    <mergeCell ref="D24:M24"/>
    <mergeCell ref="C30:N30"/>
    <mergeCell ref="C31:N31"/>
    <mergeCell ref="C41:N41"/>
    <mergeCell ref="C44:N44"/>
    <mergeCell ref="C45:N45"/>
    <mergeCell ref="C55:N55"/>
    <mergeCell ref="C58:N58"/>
    <mergeCell ref="C68:N68"/>
    <mergeCell ref="C73:N75"/>
    <mergeCell ref="D76:M76"/>
    <mergeCell ref="D77:F78"/>
    <mergeCell ref="G77:H77"/>
    <mergeCell ref="I77:J77"/>
    <mergeCell ref="K77:L77"/>
    <mergeCell ref="D90:F90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102:F102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3:M103"/>
    <mergeCell ref="C108:N109"/>
    <mergeCell ref="F110:J110"/>
    <mergeCell ref="F111:J111"/>
    <mergeCell ref="F133:J1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2018-03-09T22:23:04Z</dcterms:modified>
</cp:coreProperties>
</file>